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Z:\Dados\Intrumentos_estruturados\sintese_estatistica\"/>
    </mc:Choice>
  </mc:AlternateContent>
  <xr:revisionPtr revIDLastSave="0" documentId="13_ncr:1_{6ACE0E08-5526-4857-B5B3-A7871C8BA359}" xr6:coauthVersionLast="47" xr6:coauthVersionMax="47" xr10:uidLastSave="{00000000-0000-0000-0000-000000000000}"/>
  <workbookProtection workbookAlgorithmName="SHA-512" workbookHashValue="dMWkgHxGAQcOM8b61xMBqcW/7pUTvlqs8DwLHZPuklHU63ffqDXN21DCyWiwiNIVduw3qlf4UmYwYAC+49axSw==" workbookSaltValue="yH4TnBp3dDOK0aDwar3rxg==" workbookSpinCount="100000" lockStructure="1"/>
  <bookViews>
    <workbookView showSheetTabs="0" xWindow="28680" yWindow="-120" windowWidth="29040" windowHeight="15720" tabRatio="800" xr2:uid="{00000000-000D-0000-FFFF-FFFF00000000}"/>
  </bookViews>
  <sheets>
    <sheet name="INDICE" sheetId="59" r:id="rId1"/>
    <sheet name="CAFP" sheetId="69" r:id="rId2"/>
    <sheet name="Agricultura" sheetId="70" r:id="rId3"/>
    <sheet name="Silvicultura" sheetId="71" r:id="rId4"/>
    <sheet name="Notas" sheetId="68" r:id="rId5"/>
    <sheet name="estrutura explorações" sheetId="83" r:id="rId6"/>
    <sheet name="Imp_Exp_Hortofruticolas (2)" sheetId="72" r:id="rId7"/>
    <sheet name="Imp_Exp_Vinho (2)" sheetId="75" r:id="rId8"/>
    <sheet name="Imp_Exp_Cereais (2)" sheetId="77" r:id="rId9"/>
    <sheet name="Imp_Exp_Azeite (2)" sheetId="76" r:id="rId10"/>
    <sheet name="Imp_Exp_Pecuaria (2)" sheetId="73" r:id="rId11"/>
    <sheet name="Imp_Exp_Carnes (2)" sheetId="74" r:id="rId12"/>
    <sheet name="Imp_Exp_Cortica (2)" sheetId="79" r:id="rId13"/>
    <sheet name="Imp_Exp_Madeira (2)" sheetId="80" r:id="rId14"/>
    <sheet name="Imp_Exp_PastaMadeira (2)" sheetId="81" r:id="rId15"/>
    <sheet name="Imp_Exp_PapelCartao (2)" sheetId="82" r:id="rId16"/>
    <sheet name="Imp_Exp_ProdutosFloresta (2)" sheetId="78" r:id="rId17"/>
  </sheets>
  <definedNames>
    <definedName name="_xlnm._FilterDatabase" localSheetId="9" hidden="1">'Imp_Exp_Azeite (2)'!$A$45:$T$48</definedName>
    <definedName name="_xlnm._FilterDatabase" localSheetId="11" hidden="1">'Imp_Exp_Carnes (2)'!$A$53:$T$56</definedName>
    <definedName name="_xlnm._FilterDatabase" localSheetId="8" hidden="1">'Imp_Exp_Cereais (2)'!$A$57:$T$60</definedName>
    <definedName name="_xlnm._FilterDatabase" localSheetId="12" hidden="1">'Imp_Exp_Cortica (2)'!$A$49:$T$52</definedName>
    <definedName name="_xlnm._FilterDatabase" localSheetId="6" hidden="1">'Imp_Exp_Hortofruticolas (2)'!$A$49:$Z$52</definedName>
    <definedName name="_xlnm._FilterDatabase" localSheetId="13" hidden="1">'Imp_Exp_Madeira (2)'!$A$41:$T$44</definedName>
    <definedName name="_xlnm._FilterDatabase" localSheetId="15" hidden="1">'Imp_Exp_PapelCartao (2)'!$A$41:$T$44</definedName>
    <definedName name="_xlnm._FilterDatabase" localSheetId="14" hidden="1">'Imp_Exp_PastaMadeira (2)'!$A$41:$T$44</definedName>
    <definedName name="_xlnm._FilterDatabase" localSheetId="10" hidden="1">'Imp_Exp_Pecuaria (2)'!$A$49:$T$52</definedName>
    <definedName name="_xlnm._FilterDatabase" localSheetId="16" hidden="1">'Imp_Exp_ProdutosFloresta (2)'!$A$53:$T$56</definedName>
    <definedName name="_xlnm._FilterDatabase" localSheetId="7" hidden="1">'Imp_Exp_Vinho (2)'!$A$41:$T$44</definedName>
    <definedName name="_xlnm._FilterDatabase" hidden="1">#N/A</definedName>
    <definedName name="dados" localSheetId="5">#REF!</definedName>
    <definedName name="dados" localSheetId="11">#REF!</definedName>
    <definedName name="dados" localSheetId="15">#REF!</definedName>
    <definedName name="dados" localSheetId="16">#REF!</definedName>
    <definedName name="dados" localSheetId="3">#REF!</definedName>
    <definedName name="dados">#REF!</definedName>
    <definedName name="Evolução_da_Formação_Bruta_de_Capital_Fixo_na_Agricultura" localSheetId="5">#REF!</definedName>
    <definedName name="Evolução_da_Formação_Bruta_de_Capital_Fixo_na_Agricultura">#REF!</definedName>
    <definedName name="Evolução_da_Produção__Consumos_Intermédios__VABpm_e_volume_de_trabalho_Agrícolas" localSheetId="5">#REF!</definedName>
    <definedName name="Evolução_da_Produção__Consumos_Intermédios__VABpm_e_volume_de_trabalho_Agrícolas">#REF!</definedName>
    <definedName name="Evolução_da_produção_agrícola__a_preços_base___preços_constantes_2016__milhões_de_euros" localSheetId="5">#REF!</definedName>
    <definedName name="Evolução_da_produção_agrícola__a_preços_base___preços_constantes_2016__milhões_de_euros">#REF!</definedName>
    <definedName name="Evolução_da_produção_agrícola__a_preços_base___preços_correntes__milhões_de_euros" localSheetId="5">#REF!</definedName>
    <definedName name="Evolução_da_produção_agrícola__a_preços_base___preços_correntes__milhões_de_euros">#REF!</definedName>
    <definedName name="Evolução_da_produção_silvícola_preços_constantes_2016__milhões_de_euros" localSheetId="5">#REF!</definedName>
    <definedName name="Evolução_da_produção_silvícola_preços_constantes_2016__milhões_de_euros">#REF!</definedName>
    <definedName name="Evolução_da_produção_silvícola_preços_correntes__milhões_de_euros" localSheetId="5">#REF!</definedName>
    <definedName name="Evolução_da_produção_silvícola_preços_correntes__milhões_de_euros">#REF!</definedName>
    <definedName name="Evolução_do_Índice_de_Preços_implícito_na_produção_silvícola" localSheetId="5">#REF!</definedName>
    <definedName name="Evolução_do_Índice_de_Preços_implícito_na_produção_silvícola">#REF!</definedName>
    <definedName name="Evolução_do_índice_de_preços_implícito_nos_consumos_intermédios_agrícolas" localSheetId="5">#REF!</definedName>
    <definedName name="Evolução_do_índice_de_preços_implícito_nos_consumos_intermédios_agrícolas">#REF!</definedName>
    <definedName name="Evolução_do_índice_de_preços_implícitos_na_produção_agrícola" localSheetId="5">#REF!</definedName>
    <definedName name="Evolução_do_índice_de_preços_implícitos_na_produção_agrícola">#REF!</definedName>
    <definedName name="Evolução_do_VAB_da_agricultura__da_silvicultura__das_indústrias_agrolimentares__IABT___das_indústrias_florestais__IF___do_complexo_agroalimentar__do_complexo_florestal_e_PIBpm" localSheetId="5">#REF!</definedName>
    <definedName name="Evolução_do_VAB_da_agricultura__da_silvicultura__das_indústrias_agrolimentares__IABT___das_indústrias_florestais__IF___do_complexo_agroalimentar__do_complexo_florestal_e_PIBpm">#REF!</definedName>
    <definedName name="Evolução_dos_consumos_intermédios_agrícolas__preços_constantes_2016__milhões_de_euros" localSheetId="5">#REF!</definedName>
    <definedName name="Evolução_dos_consumos_intermédios_agrícolas__preços_constantes_2016__milhões_de_euros">#REF!</definedName>
    <definedName name="Evolução_dos_consumos_intermédios_agrícolas__preços_correntes__milhões_de_euros" localSheetId="5">#REF!</definedName>
    <definedName name="Evolução_dos_consumos_intermédios_agrícolas__preços_correntes__milhões_de_euros">#REF!</definedName>
    <definedName name="Exportações__milhões_de_euros" localSheetId="5">#REF!</definedName>
    <definedName name="Exportações__milhões_de_euros">#REF!</definedName>
    <definedName name="Grau_de_autoaprovisionamento1_de_bens_alimentares2" localSheetId="5">#REF!</definedName>
    <definedName name="Grau_de_autoaprovisionamento1_de_bens_alimentares2">#REF!</definedName>
    <definedName name="HTML_CodePage" hidden="1">1252</definedName>
    <definedName name="HTML_Control" localSheetId="5" hidden="1">{"'ctcicom'!$A$1:$G$35","'ctcicom'!$K$19","'hitextracom'!$H$8:$I$8"}</definedName>
    <definedName name="HTML_Control" localSheetId="9" hidden="1">{"'ctcicom'!$A$1:$G$35","'ctcicom'!$K$19","'hitextracom'!$H$8:$I$8"}</definedName>
    <definedName name="HTML_Control" localSheetId="11" hidden="1">{"'ctcicom'!$A$1:$G$35","'ctcicom'!$K$19","'hitextracom'!$H$8:$I$8"}</definedName>
    <definedName name="HTML_Control" localSheetId="8" hidden="1">{"'ctcicom'!$A$1:$G$35","'ctcicom'!$K$19","'hitextracom'!$H$8:$I$8"}</definedName>
    <definedName name="HTML_Control" localSheetId="12" hidden="1">{"'ctcicom'!$A$1:$G$35","'ctcicom'!$K$19","'hitextracom'!$H$8:$I$8"}</definedName>
    <definedName name="HTML_Control" localSheetId="6" hidden="1">{"'ctcicom'!$A$1:$G$35","'ctcicom'!$K$19","'hitextracom'!$H$8:$I$8"}</definedName>
    <definedName name="HTML_Control" localSheetId="13" hidden="1">{"'ctcicom'!$A$1:$G$35","'ctcicom'!$K$19","'hitextracom'!$H$8:$I$8"}</definedName>
    <definedName name="HTML_Control" localSheetId="15" hidden="1">{"'ctcicom'!$A$1:$G$35","'ctcicom'!$K$19","'hitextracom'!$H$8:$I$8"}</definedName>
    <definedName name="HTML_Control" localSheetId="14" hidden="1">{"'ctcicom'!$A$1:$G$35","'ctcicom'!$K$19","'hitextracom'!$H$8:$I$8"}</definedName>
    <definedName name="HTML_Control" localSheetId="10" hidden="1">{"'ctcicom'!$A$1:$G$35","'ctcicom'!$K$19","'hitextracom'!$H$8:$I$8"}</definedName>
    <definedName name="HTML_Control" localSheetId="16" hidden="1">{"'ctcicom'!$A$1:$G$35","'ctcicom'!$K$19","'hitextracom'!$H$8:$I$8"}</definedName>
    <definedName name="HTML_Control" localSheetId="7" hidden="1">{"'ctcicom'!$A$1:$G$35","'ctcicom'!$K$19","'hitextracom'!$H$8:$I$8"}</definedName>
    <definedName name="HTML_Control" localSheetId="0" hidden="1">{"'ctcicom'!$A$1:$G$35","'ctcicom'!$K$19","'hitextracom'!$H$8:$I$8"}</definedName>
    <definedName name="HTML_Control" localSheetId="3" hidden="1">{"'ctcicom'!$A$1:$G$35","'ctcicom'!$K$19","'hitextracom'!$H$8:$I$8"}</definedName>
    <definedName name="HTML_Control" hidden="1">{"'ctcicom'!$A$1:$G$35","'ctcicom'!$K$19","'hitextracom'!$H$8:$I$8"}</definedName>
    <definedName name="HTML_Description" hidden="1">""</definedName>
    <definedName name="HTML_Email" hidden="1">""</definedName>
    <definedName name="HTML_Header" hidden="1">"ctcicom"</definedName>
    <definedName name="HTML_LastUpdate" hidden="1">"14/05/98"</definedName>
    <definedName name="HTML_LineAfter" hidden="1">FALSE</definedName>
    <definedName name="HTML_LineBefore" hidden="1">FALSE</definedName>
    <definedName name="HTML_Name" hidden="1">"gaspacl"</definedName>
    <definedName name="HTML_OBDlg2" hidden="1">TRUE</definedName>
    <definedName name="HTML_OBDlg4" hidden="1">TRUE</definedName>
    <definedName name="HTML_OS" hidden="1">0</definedName>
    <definedName name="HTML_PathFile" hidden="1">"d:\gas\My2HTML.htm"</definedName>
    <definedName name="HTML_Title" hidden="1">"Hong Kong"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Importações__milhões_de_euros">#REF!</definedName>
    <definedName name="index1" localSheetId="5" hidden="1">{"'ctcicom'!$A$1:$G$35","'ctcicom'!$K$19","'hitextracom'!$H$8:$I$8"}</definedName>
    <definedName name="index1" localSheetId="9" hidden="1">{"'ctcicom'!$A$1:$G$35","'ctcicom'!$K$19","'hitextracom'!$H$8:$I$8"}</definedName>
    <definedName name="index1" localSheetId="11" hidden="1">{"'ctcicom'!$A$1:$G$35","'ctcicom'!$K$19","'hitextracom'!$H$8:$I$8"}</definedName>
    <definedName name="index1" localSheetId="8" hidden="1">{"'ctcicom'!$A$1:$G$35","'ctcicom'!$K$19","'hitextracom'!$H$8:$I$8"}</definedName>
    <definedName name="index1" localSheetId="12" hidden="1">{"'ctcicom'!$A$1:$G$35","'ctcicom'!$K$19","'hitextracom'!$H$8:$I$8"}</definedName>
    <definedName name="index1" localSheetId="6" hidden="1">{"'ctcicom'!$A$1:$G$35","'ctcicom'!$K$19","'hitextracom'!$H$8:$I$8"}</definedName>
    <definedName name="index1" localSheetId="13" hidden="1">{"'ctcicom'!$A$1:$G$35","'ctcicom'!$K$19","'hitextracom'!$H$8:$I$8"}</definedName>
    <definedName name="index1" localSheetId="15" hidden="1">{"'ctcicom'!$A$1:$G$35","'ctcicom'!$K$19","'hitextracom'!$H$8:$I$8"}</definedName>
    <definedName name="index1" localSheetId="14" hidden="1">{"'ctcicom'!$A$1:$G$35","'ctcicom'!$K$19","'hitextracom'!$H$8:$I$8"}</definedName>
    <definedName name="index1" localSheetId="10" hidden="1">{"'ctcicom'!$A$1:$G$35","'ctcicom'!$K$19","'hitextracom'!$H$8:$I$8"}</definedName>
    <definedName name="index1" localSheetId="16" hidden="1">{"'ctcicom'!$A$1:$G$35","'ctcicom'!$K$19","'hitextracom'!$H$8:$I$8"}</definedName>
    <definedName name="index1" localSheetId="7" hidden="1">{"'ctcicom'!$A$1:$G$35","'ctcicom'!$K$19","'hitextracom'!$H$8:$I$8"}</definedName>
    <definedName name="index1" localSheetId="0" hidden="1">{"'ctcicom'!$A$1:$G$35","'ctcicom'!$K$19","'hitextracom'!$H$8:$I$8"}</definedName>
    <definedName name="index1" localSheetId="3" hidden="1">{"'ctcicom'!$A$1:$G$35","'ctcicom'!$K$19","'hitextracom'!$H$8:$I$8"}</definedName>
    <definedName name="index1" hidden="1">{"'ctcicom'!$A$1:$G$35","'ctcicom'!$K$19","'hitextracom'!$H$8:$I$8"}</definedName>
    <definedName name="Peso_do_VAB_dos_Complexos_Agroalimentar_e_Florestal_no_PIBpm">#REF!</definedName>
    <definedName name="Peso_nas_Exportações" localSheetId="5">#REF!</definedName>
    <definedName name="Peso_nas_Exportações">#REF!</definedName>
    <definedName name="Peso_nas_Importações" localSheetId="5">#REF!</definedName>
    <definedName name="Peso_nas_Importações">#REF!</definedName>
    <definedName name="Peso_no_saldo_comercial" localSheetId="5">#REF!</definedName>
    <definedName name="Peso_no_saldo_comercial">#REF!</definedName>
    <definedName name="Power_of_10" localSheetId="5">#REF!</definedName>
    <definedName name="Power_of_10" localSheetId="11">#REF!</definedName>
    <definedName name="Power_of_10" localSheetId="15">#REF!</definedName>
    <definedName name="Power_of_10" localSheetId="16">#REF!</definedName>
    <definedName name="Power_of_10" localSheetId="3">#REF!</definedName>
    <definedName name="Power_of_10">#REF!</definedName>
    <definedName name="_xlnm.Print_Area" localSheetId="2">Agricultura!$A$11:$AG$191</definedName>
    <definedName name="_xlnm.Print_Area" localSheetId="1">CAFP!$A$12:$AF$266</definedName>
    <definedName name="_xlnm.Print_Area" localSheetId="5">'estrutura explorações'!$A$2:$O$79</definedName>
    <definedName name="_xlnm.Print_Area" localSheetId="9">'Imp_Exp_Azeite (2)'!$A$1:$AD$26</definedName>
    <definedName name="_xlnm.Print_Area" localSheetId="11">'Imp_Exp_Carnes (2)'!$A$1:$AD$34</definedName>
    <definedName name="_xlnm.Print_Area" localSheetId="8">'Imp_Exp_Cereais (2)'!$A$1:$AD$38</definedName>
    <definedName name="_xlnm.Print_Area" localSheetId="12">'Imp_Exp_Cortica (2)'!$A$1:$AD$30</definedName>
    <definedName name="_xlnm.Print_Area" localSheetId="6">'Imp_Exp_Hortofruticolas (2)'!$A$1:$AD$30</definedName>
    <definedName name="_xlnm.Print_Area" localSheetId="13">'Imp_Exp_Madeira (2)'!$A$1:$AD$22</definedName>
    <definedName name="_xlnm.Print_Area" localSheetId="15">'Imp_Exp_PapelCartao (2)'!$A$1:$AD$22</definedName>
    <definedName name="_xlnm.Print_Area" localSheetId="14">'Imp_Exp_PastaMadeira (2)'!$A$1:$AD$22</definedName>
    <definedName name="_xlnm.Print_Area" localSheetId="10">'Imp_Exp_Pecuaria (2)'!$A$1:$AD$30</definedName>
    <definedName name="_xlnm.Print_Area" localSheetId="16">'Imp_Exp_ProdutosFloresta (2)'!$A$1:$AD$34</definedName>
    <definedName name="_xlnm.Print_Area" localSheetId="7">'Imp_Exp_Vinho (2)'!$A$1:$AD$22</definedName>
    <definedName name="_xlnm.Print_Area" localSheetId="0">INDICE!$C$1:$F$44</definedName>
    <definedName name="_xlnm.Print_Area" localSheetId="4">Notas!$A$1:$A$34</definedName>
    <definedName name="_xlnm.Print_Area" localSheetId="3">Silvicultura!$A$6:$AI$86</definedName>
    <definedName name="_xlnm.Print_Titles" localSheetId="2">Agricultura!$11:$11</definedName>
    <definedName name="_xlnm.Print_Titles" localSheetId="1">CAFP!$12:$12</definedName>
    <definedName name="_xlnm.Print_Titles" localSheetId="9">'Imp_Exp_Azeite (2)'!$1:$1</definedName>
    <definedName name="_xlnm.Print_Titles" localSheetId="11">'Imp_Exp_Carnes (2)'!$1:$1</definedName>
    <definedName name="_xlnm.Print_Titles" localSheetId="8">'Imp_Exp_Cereais (2)'!$1:$1</definedName>
    <definedName name="_xlnm.Print_Titles" localSheetId="12">'Imp_Exp_Cortica (2)'!$1:$1</definedName>
    <definedName name="_xlnm.Print_Titles" localSheetId="6">'Imp_Exp_Hortofruticolas (2)'!$1:$1</definedName>
    <definedName name="_xlnm.Print_Titles" localSheetId="13">'Imp_Exp_Madeira (2)'!$1:$1</definedName>
    <definedName name="_xlnm.Print_Titles" localSheetId="15">'Imp_Exp_PapelCartao (2)'!$1:$1</definedName>
    <definedName name="_xlnm.Print_Titles" localSheetId="14">'Imp_Exp_PastaMadeira (2)'!$1:$1</definedName>
    <definedName name="_xlnm.Print_Titles" localSheetId="10">'Imp_Exp_Pecuaria (2)'!$1:$1</definedName>
    <definedName name="_xlnm.Print_Titles" localSheetId="16">'Imp_Exp_ProdutosFloresta (2)'!$1:$1</definedName>
    <definedName name="_xlnm.Print_Titles" localSheetId="7">'Imp_Exp_Vinho (2)'!$1:$1</definedName>
    <definedName name="_xlnm.Print_Titles" localSheetId="0">INDICE!$3:$5</definedName>
    <definedName name="_xlnm.Print_Titles" localSheetId="3">Silvicultura!$1:$1</definedName>
    <definedName name="Saldo_comercial__milhões_de_euros" localSheetId="5">#REF!</definedName>
    <definedName name="Saldo_comercial__milhões_de_euros">#REF!</definedName>
    <definedName name="Taxa_de_cobertura" localSheetId="5">#REF!</definedName>
    <definedName name="Taxa_de_cobertur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29" i="69" l="1"/>
  <c r="AD129" i="69"/>
  <c r="AC129" i="69"/>
  <c r="AB129" i="69"/>
  <c r="AA129" i="69"/>
  <c r="AF128" i="69"/>
  <c r="AD128" i="69"/>
  <c r="AC128" i="69"/>
  <c r="AB128" i="69"/>
  <c r="AA128" i="69"/>
  <c r="AF126" i="69"/>
  <c r="AD126" i="69"/>
  <c r="AC126" i="69"/>
  <c r="AB126" i="69"/>
  <c r="AA126" i="69"/>
  <c r="AF125" i="69"/>
  <c r="AD125" i="69"/>
  <c r="AC125" i="69"/>
  <c r="AB125" i="69"/>
  <c r="AA125" i="69"/>
  <c r="AF124" i="69"/>
  <c r="AD124" i="69"/>
  <c r="AC124" i="69"/>
  <c r="AB124" i="69"/>
  <c r="AA124" i="69"/>
  <c r="AF123" i="69"/>
  <c r="AD123" i="69"/>
  <c r="AF121" i="69"/>
  <c r="AD121" i="69"/>
  <c r="AC121" i="69"/>
  <c r="AB121" i="69"/>
  <c r="AA121" i="69"/>
  <c r="X122" i="69"/>
  <c r="X127" i="69"/>
  <c r="AF106" i="69"/>
  <c r="AF107" i="69"/>
  <c r="AF108" i="69"/>
  <c r="AF109" i="69"/>
  <c r="AF111" i="69"/>
  <c r="AF112" i="69"/>
  <c r="AF104" i="69"/>
  <c r="AD106" i="69"/>
  <c r="AD107" i="69"/>
  <c r="AD108" i="69"/>
  <c r="AD109" i="69"/>
  <c r="AD111" i="69"/>
  <c r="AD112" i="69"/>
  <c r="AD104" i="69"/>
  <c r="AA107" i="69"/>
  <c r="AA108" i="69"/>
  <c r="AA109" i="69"/>
  <c r="AA111" i="69"/>
  <c r="AA112" i="69"/>
  <c r="AA104" i="69"/>
  <c r="X110" i="69"/>
  <c r="X105" i="69"/>
  <c r="X113" i="69" l="1"/>
  <c r="X130" i="69"/>
  <c r="X64" i="71" l="1"/>
  <c r="X65" i="71"/>
  <c r="X66" i="71"/>
  <c r="X67" i="71"/>
  <c r="X68" i="71"/>
  <c r="X69" i="71"/>
  <c r="X70" i="71"/>
  <c r="X71" i="71"/>
  <c r="X72" i="71"/>
  <c r="X73" i="71"/>
  <c r="X74" i="71"/>
  <c r="X75" i="71"/>
  <c r="X76" i="71"/>
  <c r="X77" i="71"/>
  <c r="X78" i="71"/>
  <c r="X79" i="71"/>
  <c r="X80" i="71"/>
  <c r="X81" i="71"/>
  <c r="X82" i="71"/>
  <c r="X83" i="71"/>
  <c r="AI56" i="71"/>
  <c r="AC56" i="71"/>
  <c r="AB56" i="71"/>
  <c r="AA56" i="71"/>
  <c r="Z56" i="71"/>
  <c r="AI55" i="71"/>
  <c r="AC55" i="71"/>
  <c r="AB55" i="71"/>
  <c r="AA55" i="71"/>
  <c r="Z55" i="71"/>
  <c r="AI54" i="71"/>
  <c r="AC54" i="71"/>
  <c r="AB54" i="71"/>
  <c r="AA54" i="71"/>
  <c r="Z54" i="71"/>
  <c r="AI53" i="71"/>
  <c r="AC53" i="71"/>
  <c r="AB53" i="71"/>
  <c r="AA53" i="71"/>
  <c r="Z53" i="71"/>
  <c r="AI52" i="71"/>
  <c r="AC52" i="71"/>
  <c r="AB52" i="71"/>
  <c r="AA52" i="71"/>
  <c r="Z52" i="71"/>
  <c r="AI51" i="71"/>
  <c r="AC51" i="71"/>
  <c r="AB51" i="71"/>
  <c r="AA51" i="71"/>
  <c r="Z51" i="71"/>
  <c r="AI50" i="71"/>
  <c r="AC50" i="71"/>
  <c r="AB50" i="71"/>
  <c r="AA50" i="71"/>
  <c r="Z50" i="71"/>
  <c r="AI49" i="71"/>
  <c r="AC49" i="71"/>
  <c r="AB49" i="71"/>
  <c r="AA49" i="71"/>
  <c r="Z49" i="71"/>
  <c r="AI48" i="71"/>
  <c r="AC48" i="71"/>
  <c r="AB48" i="71"/>
  <c r="AA48" i="71"/>
  <c r="Z48" i="71"/>
  <c r="AI47" i="71"/>
  <c r="AC47" i="71"/>
  <c r="AB47" i="71"/>
  <c r="AA47" i="71"/>
  <c r="Z47" i="71"/>
  <c r="AI46" i="71"/>
  <c r="AC46" i="71"/>
  <c r="AB46" i="71"/>
  <c r="AA46" i="71"/>
  <c r="Z46" i="71"/>
  <c r="AI45" i="71"/>
  <c r="AC45" i="71"/>
  <c r="AB45" i="71"/>
  <c r="AA45" i="71"/>
  <c r="Z45" i="71"/>
  <c r="AI44" i="71"/>
  <c r="AC44" i="71"/>
  <c r="AB44" i="71"/>
  <c r="AA44" i="71"/>
  <c r="Z44" i="71"/>
  <c r="AI43" i="71"/>
  <c r="AC43" i="71"/>
  <c r="AB43" i="71"/>
  <c r="AA43" i="71"/>
  <c r="Z43" i="71"/>
  <c r="AI42" i="71"/>
  <c r="AC42" i="71"/>
  <c r="AB42" i="71"/>
  <c r="AA42" i="71"/>
  <c r="Z42" i="71"/>
  <c r="AI41" i="71"/>
  <c r="AC41" i="71"/>
  <c r="AB41" i="71"/>
  <c r="AA41" i="71"/>
  <c r="Z41" i="71"/>
  <c r="AI40" i="71"/>
  <c r="AC40" i="71"/>
  <c r="AB40" i="71"/>
  <c r="AA40" i="71"/>
  <c r="Z40" i="71"/>
  <c r="AI39" i="71"/>
  <c r="AC39" i="71"/>
  <c r="AB39" i="71"/>
  <c r="AA39" i="71"/>
  <c r="Z39" i="71"/>
  <c r="AI38" i="71"/>
  <c r="AC38" i="71"/>
  <c r="AB38" i="71"/>
  <c r="AA38" i="71"/>
  <c r="Z38" i="71"/>
  <c r="AI37" i="71"/>
  <c r="AC37" i="71"/>
  <c r="AB37" i="71"/>
  <c r="AA37" i="71"/>
  <c r="Z37" i="71"/>
  <c r="AI11" i="71"/>
  <c r="AI12" i="71"/>
  <c r="AI13" i="71"/>
  <c r="AI14" i="71"/>
  <c r="AI15" i="71"/>
  <c r="AI16" i="71"/>
  <c r="AI17" i="71"/>
  <c r="AI18" i="71"/>
  <c r="AI19" i="71"/>
  <c r="AI20" i="71"/>
  <c r="AI21" i="71"/>
  <c r="AI22" i="71"/>
  <c r="AI23" i="71"/>
  <c r="AI24" i="71"/>
  <c r="AI25" i="71"/>
  <c r="AI26" i="71"/>
  <c r="AI27" i="71"/>
  <c r="AI28" i="71"/>
  <c r="AI29" i="71"/>
  <c r="AI10" i="71"/>
  <c r="AC11" i="71"/>
  <c r="AC12" i="71"/>
  <c r="AC13" i="71"/>
  <c r="AC14" i="71"/>
  <c r="AC15" i="71"/>
  <c r="AC16" i="71"/>
  <c r="AC17" i="71"/>
  <c r="AC18" i="71"/>
  <c r="AC19" i="71"/>
  <c r="AC20" i="71"/>
  <c r="AC21" i="71"/>
  <c r="AC22" i="71"/>
  <c r="AC23" i="71"/>
  <c r="AC24" i="71"/>
  <c r="AC25" i="71"/>
  <c r="AC26" i="71"/>
  <c r="AC27" i="71"/>
  <c r="AC28" i="71"/>
  <c r="AC29" i="71"/>
  <c r="AC10" i="71"/>
  <c r="Z11" i="71"/>
  <c r="Z12" i="71"/>
  <c r="Z13" i="71"/>
  <c r="Z14" i="71"/>
  <c r="Z15" i="71"/>
  <c r="Z16" i="71"/>
  <c r="Z17" i="71"/>
  <c r="Z18" i="71"/>
  <c r="Z19" i="71"/>
  <c r="Z20" i="71"/>
  <c r="Z21" i="71"/>
  <c r="Z22" i="71"/>
  <c r="Z23" i="71"/>
  <c r="Z24" i="71"/>
  <c r="Z25" i="71"/>
  <c r="Z26" i="71"/>
  <c r="Z27" i="71"/>
  <c r="Z28" i="71"/>
  <c r="Z29" i="71"/>
  <c r="Z10" i="71"/>
  <c r="Z177" i="70"/>
  <c r="Z178" i="70"/>
  <c r="Z179" i="70"/>
  <c r="Z180" i="70"/>
  <c r="Z181" i="70"/>
  <c r="Z182" i="70"/>
  <c r="Z183" i="70"/>
  <c r="Z184" i="70"/>
  <c r="Z185" i="70"/>
  <c r="Z186" i="70"/>
  <c r="Z187" i="70"/>
  <c r="Z188" i="70"/>
  <c r="Z107" i="70" l="1"/>
  <c r="Z108" i="70"/>
  <c r="Z109" i="70"/>
  <c r="Z110" i="70"/>
  <c r="Z111" i="70"/>
  <c r="Z112" i="70"/>
  <c r="Z113" i="70"/>
  <c r="Z114" i="70"/>
  <c r="Z115" i="70"/>
  <c r="Z116" i="70"/>
  <c r="Z117" i="70"/>
  <c r="Z118" i="70"/>
  <c r="Z119" i="70"/>
  <c r="Z120" i="70"/>
  <c r="Z121" i="70"/>
  <c r="Z122" i="70"/>
  <c r="Z123" i="70"/>
  <c r="Z124" i="70"/>
  <c r="Z125" i="70"/>
  <c r="Z126" i="70"/>
  <c r="Z127" i="70"/>
  <c r="Z128" i="70"/>
  <c r="Z129" i="70"/>
  <c r="Z130" i="70"/>
  <c r="AG37" i="70" l="1"/>
  <c r="AG36" i="70"/>
  <c r="AE37" i="70"/>
  <c r="AE36" i="70"/>
  <c r="AB37" i="70"/>
  <c r="AB36" i="70"/>
  <c r="AB159" i="70"/>
  <c r="AC159" i="70"/>
  <c r="AD159" i="70"/>
  <c r="AE159" i="70"/>
  <c r="AG159" i="70"/>
  <c r="AB160" i="70"/>
  <c r="AC160" i="70"/>
  <c r="AD160" i="70"/>
  <c r="AE160" i="70"/>
  <c r="AG160" i="70"/>
  <c r="AB161" i="70"/>
  <c r="AC161" i="70"/>
  <c r="AD161" i="70"/>
  <c r="AE161" i="70"/>
  <c r="AG161" i="70"/>
  <c r="AB162" i="70"/>
  <c r="AC162" i="70"/>
  <c r="AD162" i="70"/>
  <c r="AE162" i="70"/>
  <c r="AG162" i="70"/>
  <c r="AB163" i="70"/>
  <c r="AC163" i="70"/>
  <c r="AD163" i="70"/>
  <c r="AE163" i="70"/>
  <c r="AG163" i="70"/>
  <c r="AB164" i="70"/>
  <c r="AC164" i="70"/>
  <c r="AD164" i="70"/>
  <c r="AE164" i="70"/>
  <c r="AG164" i="70"/>
  <c r="AB165" i="70"/>
  <c r="AC165" i="70"/>
  <c r="AD165" i="70"/>
  <c r="AE165" i="70"/>
  <c r="AG165" i="70"/>
  <c r="AB166" i="70"/>
  <c r="AC166" i="70"/>
  <c r="AD166" i="70"/>
  <c r="AE166" i="70"/>
  <c r="AG166" i="70"/>
  <c r="AB167" i="70"/>
  <c r="AC167" i="70"/>
  <c r="AD167" i="70"/>
  <c r="AE167" i="70"/>
  <c r="AG167" i="70"/>
  <c r="AB168" i="70"/>
  <c r="AC168" i="70"/>
  <c r="AD168" i="70"/>
  <c r="AE168" i="70"/>
  <c r="AG168" i="70"/>
  <c r="AB169" i="70"/>
  <c r="AC169" i="70"/>
  <c r="AD169" i="70"/>
  <c r="AE169" i="70"/>
  <c r="AG169" i="70"/>
  <c r="AG158" i="70"/>
  <c r="AE158" i="70"/>
  <c r="AD158" i="70"/>
  <c r="AC158" i="70"/>
  <c r="AB158" i="70"/>
  <c r="AB140" i="70"/>
  <c r="AC140" i="70"/>
  <c r="AD140" i="70"/>
  <c r="AE140" i="70"/>
  <c r="AG140" i="70"/>
  <c r="AB141" i="70"/>
  <c r="AC141" i="70"/>
  <c r="AD141" i="70"/>
  <c r="AE141" i="70"/>
  <c r="AG141" i="70"/>
  <c r="AB142" i="70"/>
  <c r="AC142" i="70"/>
  <c r="AD142" i="70"/>
  <c r="AE142" i="70"/>
  <c r="AG142" i="70"/>
  <c r="AB143" i="70"/>
  <c r="AC143" i="70"/>
  <c r="AD143" i="70"/>
  <c r="AE143" i="70"/>
  <c r="AG143" i="70"/>
  <c r="AB144" i="70"/>
  <c r="AC144" i="70"/>
  <c r="AD144" i="70"/>
  <c r="AE144" i="70"/>
  <c r="AG144" i="70"/>
  <c r="AB145" i="70"/>
  <c r="AC145" i="70"/>
  <c r="AD145" i="70"/>
  <c r="AE145" i="70"/>
  <c r="AG145" i="70"/>
  <c r="AB146" i="70"/>
  <c r="AC146" i="70"/>
  <c r="AD146" i="70"/>
  <c r="AE146" i="70"/>
  <c r="AG146" i="70"/>
  <c r="AB147" i="70"/>
  <c r="AC147" i="70"/>
  <c r="AD147" i="70"/>
  <c r="AE147" i="70"/>
  <c r="AG147" i="70"/>
  <c r="AB148" i="70"/>
  <c r="AC148" i="70"/>
  <c r="AD148" i="70"/>
  <c r="AE148" i="70"/>
  <c r="AG148" i="70"/>
  <c r="AB149" i="70"/>
  <c r="AC149" i="70"/>
  <c r="AD149" i="70"/>
  <c r="AE149" i="70"/>
  <c r="AG149" i="70"/>
  <c r="AB150" i="70"/>
  <c r="AC150" i="70"/>
  <c r="AD150" i="70"/>
  <c r="AE150" i="70"/>
  <c r="AG150" i="70"/>
  <c r="AG139" i="70"/>
  <c r="AE139" i="70"/>
  <c r="AD139" i="70"/>
  <c r="AC139" i="70"/>
  <c r="AB139" i="70"/>
  <c r="AB76" i="70"/>
  <c r="AC76" i="70"/>
  <c r="AD76" i="70"/>
  <c r="AE76" i="70"/>
  <c r="AG76" i="70"/>
  <c r="AB77" i="70"/>
  <c r="AC77" i="70"/>
  <c r="AD77" i="70"/>
  <c r="AE77" i="70"/>
  <c r="AG77" i="70"/>
  <c r="AB78" i="70"/>
  <c r="AC78" i="70"/>
  <c r="AD78" i="70"/>
  <c r="AE78" i="70"/>
  <c r="AG78" i="70"/>
  <c r="AB79" i="70"/>
  <c r="AC79" i="70"/>
  <c r="AD79" i="70"/>
  <c r="AE79" i="70"/>
  <c r="AG79" i="70"/>
  <c r="AB80" i="70"/>
  <c r="AC80" i="70"/>
  <c r="AD80" i="70"/>
  <c r="AE80" i="70"/>
  <c r="AG80" i="70"/>
  <c r="AB81" i="70"/>
  <c r="AC81" i="70"/>
  <c r="AD81" i="70"/>
  <c r="AE81" i="70"/>
  <c r="AG81" i="70"/>
  <c r="AB82" i="70"/>
  <c r="AC82" i="70"/>
  <c r="AD82" i="70"/>
  <c r="AE82" i="70"/>
  <c r="AG82" i="70"/>
  <c r="AB83" i="70"/>
  <c r="AC83" i="70"/>
  <c r="AD83" i="70"/>
  <c r="AE83" i="70"/>
  <c r="AG83" i="70"/>
  <c r="AB84" i="70"/>
  <c r="AC84" i="70"/>
  <c r="AD84" i="70"/>
  <c r="AE84" i="70"/>
  <c r="AG84" i="70"/>
  <c r="AB85" i="70"/>
  <c r="AC85" i="70"/>
  <c r="AD85" i="70"/>
  <c r="AE85" i="70"/>
  <c r="AG85" i="70"/>
  <c r="AB86" i="70"/>
  <c r="AC86" i="70"/>
  <c r="AD86" i="70"/>
  <c r="AE86" i="70"/>
  <c r="AG86" i="70"/>
  <c r="AB87" i="70"/>
  <c r="AC87" i="70"/>
  <c r="AD87" i="70"/>
  <c r="AE87" i="70"/>
  <c r="AG87" i="70"/>
  <c r="AB88" i="70"/>
  <c r="AC88" i="70"/>
  <c r="AD88" i="70"/>
  <c r="AE88" i="70"/>
  <c r="AG88" i="70"/>
  <c r="AB89" i="70"/>
  <c r="AC89" i="70"/>
  <c r="AD89" i="70"/>
  <c r="AE89" i="70"/>
  <c r="AG89" i="70"/>
  <c r="AB90" i="70"/>
  <c r="AC90" i="70"/>
  <c r="AD90" i="70"/>
  <c r="AE90" i="70"/>
  <c r="AG90" i="70"/>
  <c r="AB91" i="70"/>
  <c r="AC91" i="70"/>
  <c r="AD91" i="70"/>
  <c r="AE91" i="70"/>
  <c r="AG91" i="70"/>
  <c r="AB92" i="70"/>
  <c r="AC92" i="70"/>
  <c r="AD92" i="70"/>
  <c r="AE92" i="70"/>
  <c r="AG92" i="70"/>
  <c r="AB93" i="70"/>
  <c r="AC93" i="70"/>
  <c r="AD93" i="70"/>
  <c r="AE93" i="70"/>
  <c r="AG93" i="70"/>
  <c r="AB94" i="70"/>
  <c r="AC94" i="70"/>
  <c r="AD94" i="70"/>
  <c r="AE94" i="70"/>
  <c r="AG94" i="70"/>
  <c r="AB95" i="70"/>
  <c r="AC95" i="70"/>
  <c r="AD95" i="70"/>
  <c r="AE95" i="70"/>
  <c r="AG95" i="70"/>
  <c r="AB96" i="70"/>
  <c r="AC96" i="70"/>
  <c r="AD96" i="70"/>
  <c r="AE96" i="70"/>
  <c r="AG96" i="70"/>
  <c r="AB97" i="70"/>
  <c r="AC97" i="70"/>
  <c r="AD97" i="70"/>
  <c r="AE97" i="70"/>
  <c r="AG97" i="70"/>
  <c r="AB98" i="70"/>
  <c r="AC98" i="70"/>
  <c r="AD98" i="70"/>
  <c r="AE98" i="70"/>
  <c r="AG98" i="70"/>
  <c r="AG75" i="70"/>
  <c r="AE75" i="70"/>
  <c r="AD75" i="70"/>
  <c r="AC75" i="70"/>
  <c r="AB75" i="70"/>
  <c r="AB46" i="70"/>
  <c r="AC46" i="70"/>
  <c r="AD46" i="70"/>
  <c r="AE46" i="70"/>
  <c r="AG46" i="70"/>
  <c r="AB47" i="70"/>
  <c r="AC47" i="70"/>
  <c r="AD47" i="70"/>
  <c r="AE47" i="70"/>
  <c r="AG47" i="70"/>
  <c r="AB48" i="70"/>
  <c r="AC48" i="70"/>
  <c r="AD48" i="70"/>
  <c r="AE48" i="70"/>
  <c r="AG48" i="70"/>
  <c r="AB49" i="70"/>
  <c r="AC49" i="70"/>
  <c r="AD49" i="70"/>
  <c r="AE49" i="70"/>
  <c r="AG49" i="70"/>
  <c r="AB50" i="70"/>
  <c r="AC50" i="70"/>
  <c r="AD50" i="70"/>
  <c r="AE50" i="70"/>
  <c r="AG50" i="70"/>
  <c r="AB51" i="70"/>
  <c r="AC51" i="70"/>
  <c r="AD51" i="70"/>
  <c r="AE51" i="70"/>
  <c r="AG51" i="70"/>
  <c r="AB52" i="70"/>
  <c r="AC52" i="70"/>
  <c r="AD52" i="70"/>
  <c r="AE52" i="70"/>
  <c r="AG52" i="70"/>
  <c r="AB53" i="70"/>
  <c r="AC53" i="70"/>
  <c r="AD53" i="70"/>
  <c r="AE53" i="70"/>
  <c r="AG53" i="70"/>
  <c r="AB54" i="70"/>
  <c r="AC54" i="70"/>
  <c r="AD54" i="70"/>
  <c r="AE54" i="70"/>
  <c r="AG54" i="70"/>
  <c r="AB55" i="70"/>
  <c r="AC55" i="70"/>
  <c r="AD55" i="70"/>
  <c r="AE55" i="70"/>
  <c r="AG55" i="70"/>
  <c r="AB56" i="70"/>
  <c r="AC56" i="70"/>
  <c r="AD56" i="70"/>
  <c r="AE56" i="70"/>
  <c r="AG56" i="70"/>
  <c r="AB57" i="70"/>
  <c r="AC57" i="70"/>
  <c r="AD57" i="70"/>
  <c r="AE57" i="70"/>
  <c r="AG57" i="70"/>
  <c r="AB58" i="70"/>
  <c r="AC58" i="70"/>
  <c r="AD58" i="70"/>
  <c r="AE58" i="70"/>
  <c r="AG58" i="70"/>
  <c r="AB59" i="70"/>
  <c r="AC59" i="70"/>
  <c r="AD59" i="70"/>
  <c r="AE59" i="70"/>
  <c r="AG59" i="70"/>
  <c r="AB60" i="70"/>
  <c r="AC60" i="70"/>
  <c r="AD60" i="70"/>
  <c r="AE60" i="70"/>
  <c r="AG60" i="70"/>
  <c r="AB61" i="70"/>
  <c r="AC61" i="70"/>
  <c r="AD61" i="70"/>
  <c r="AE61" i="70"/>
  <c r="AG61" i="70"/>
  <c r="AB62" i="70"/>
  <c r="AC62" i="70"/>
  <c r="AD62" i="70"/>
  <c r="AE62" i="70"/>
  <c r="AG62" i="70"/>
  <c r="AB63" i="70"/>
  <c r="AC63" i="70"/>
  <c r="AD63" i="70"/>
  <c r="AE63" i="70"/>
  <c r="AG63" i="70"/>
  <c r="AB64" i="70"/>
  <c r="AC64" i="70"/>
  <c r="AD64" i="70"/>
  <c r="AE64" i="70"/>
  <c r="AG64" i="70"/>
  <c r="AB65" i="70"/>
  <c r="AC65" i="70"/>
  <c r="AD65" i="70"/>
  <c r="AE65" i="70"/>
  <c r="AG65" i="70"/>
  <c r="AB66" i="70"/>
  <c r="AC66" i="70"/>
  <c r="AD66" i="70"/>
  <c r="AE66" i="70"/>
  <c r="AG66" i="70"/>
  <c r="AB67" i="70"/>
  <c r="AC67" i="70"/>
  <c r="AD67" i="70"/>
  <c r="AE67" i="70"/>
  <c r="AG67" i="70"/>
  <c r="AB68" i="70"/>
  <c r="AC68" i="70"/>
  <c r="AD68" i="70"/>
  <c r="AE68" i="70"/>
  <c r="AG68" i="70"/>
  <c r="AB45" i="70"/>
  <c r="AC45" i="70"/>
  <c r="AD45" i="70"/>
  <c r="AE45" i="70"/>
  <c r="AG45" i="70"/>
  <c r="AC37" i="70"/>
  <c r="AD37" i="70"/>
  <c r="AD36" i="70"/>
  <c r="AC36" i="70"/>
  <c r="Z26" i="70"/>
  <c r="AG17" i="70"/>
  <c r="AG20" i="70"/>
  <c r="AG21" i="70"/>
  <c r="AG24" i="70"/>
  <c r="AG25" i="70"/>
  <c r="AG27" i="70"/>
  <c r="AG16" i="70"/>
  <c r="AC17" i="70"/>
  <c r="AD17" i="70"/>
  <c r="AC20" i="70"/>
  <c r="AD20" i="70"/>
  <c r="AC21" i="70"/>
  <c r="AD21" i="70"/>
  <c r="AC24" i="70"/>
  <c r="AD24" i="70"/>
  <c r="AC25" i="70"/>
  <c r="AD25" i="70"/>
  <c r="AC27" i="70"/>
  <c r="AD27" i="70"/>
  <c r="AE17" i="70"/>
  <c r="AE20" i="70"/>
  <c r="AE21" i="70"/>
  <c r="AE24" i="70"/>
  <c r="AE25" i="70"/>
  <c r="AE27" i="70"/>
  <c r="AE16" i="70"/>
  <c r="AB17" i="70"/>
  <c r="AB20" i="70"/>
  <c r="AB21" i="70"/>
  <c r="AB24" i="70"/>
  <c r="AB25" i="70"/>
  <c r="AB27" i="70"/>
  <c r="AB16" i="70"/>
  <c r="Z22" i="70"/>
  <c r="Z18" i="70"/>
  <c r="G76" i="83" l="1"/>
  <c r="G75" i="83"/>
  <c r="G74" i="83"/>
  <c r="F76" i="83"/>
  <c r="F75" i="83"/>
  <c r="F74" i="83"/>
  <c r="G72" i="83"/>
  <c r="G71" i="83"/>
  <c r="G70" i="83"/>
  <c r="G69" i="83"/>
  <c r="F72" i="83"/>
  <c r="F71" i="83"/>
  <c r="F70" i="83"/>
  <c r="F69" i="83"/>
  <c r="G67" i="83"/>
  <c r="G66" i="83"/>
  <c r="G65" i="83"/>
  <c r="F67" i="83"/>
  <c r="F66" i="83"/>
  <c r="F65" i="83"/>
  <c r="G63" i="83"/>
  <c r="G62" i="83"/>
  <c r="F63" i="83"/>
  <c r="F62" i="83"/>
  <c r="G60" i="83"/>
  <c r="G59" i="83"/>
  <c r="G58" i="83"/>
  <c r="G57" i="83"/>
  <c r="G56" i="83"/>
  <c r="G55" i="83"/>
  <c r="G54" i="83"/>
  <c r="G53" i="83"/>
  <c r="G52" i="83"/>
  <c r="F59" i="83"/>
  <c r="F58" i="83"/>
  <c r="F57" i="83"/>
  <c r="F56" i="83"/>
  <c r="F55" i="83"/>
  <c r="F54" i="83"/>
  <c r="F53" i="83"/>
  <c r="F52" i="83"/>
  <c r="G50" i="83"/>
  <c r="F47" i="83"/>
  <c r="F46" i="83"/>
  <c r="F45" i="83"/>
  <c r="F44" i="83"/>
  <c r="F43" i="83"/>
  <c r="F42" i="83"/>
  <c r="F41" i="83"/>
  <c r="G48" i="83"/>
  <c r="G47" i="83"/>
  <c r="G46" i="83"/>
  <c r="G45" i="83"/>
  <c r="G44" i="83"/>
  <c r="G43" i="83"/>
  <c r="G42" i="83"/>
  <c r="G41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F38" i="83"/>
  <c r="F37" i="83"/>
  <c r="F36" i="83"/>
  <c r="F35" i="83"/>
  <c r="F34" i="83"/>
  <c r="F33" i="83"/>
  <c r="F32" i="83"/>
  <c r="F31" i="83"/>
  <c r="F30" i="83"/>
  <c r="F29" i="83"/>
  <c r="G26" i="83"/>
  <c r="G25" i="83"/>
  <c r="G24" i="83"/>
  <c r="G23" i="83"/>
  <c r="F26" i="83"/>
  <c r="F25" i="83"/>
  <c r="F24" i="83"/>
  <c r="F23" i="83"/>
  <c r="F21" i="83"/>
  <c r="F20" i="83"/>
  <c r="F19" i="83"/>
  <c r="G21" i="83"/>
  <c r="G20" i="83"/>
  <c r="G19" i="83"/>
  <c r="G17" i="83"/>
  <c r="G15" i="83"/>
  <c r="G14" i="83"/>
  <c r="G13" i="83"/>
  <c r="G12" i="83"/>
  <c r="G11" i="83"/>
  <c r="G10" i="83"/>
  <c r="F14" i="83"/>
  <c r="F13" i="83"/>
  <c r="F12" i="83"/>
  <c r="F11" i="83"/>
  <c r="G8" i="83"/>
  <c r="G7" i="83"/>
  <c r="G6" i="83"/>
  <c r="G4" i="83"/>
  <c r="F8" i="83"/>
  <c r="F7" i="83"/>
  <c r="F6" i="83"/>
  <c r="A2" i="83"/>
  <c r="C127" i="69"/>
  <c r="D127" i="69"/>
  <c r="E127" i="69"/>
  <c r="F127" i="69"/>
  <c r="G127" i="69"/>
  <c r="H127" i="69"/>
  <c r="I127" i="69"/>
  <c r="J127" i="69"/>
  <c r="K127" i="69"/>
  <c r="L127" i="69"/>
  <c r="M127" i="69"/>
  <c r="N127" i="69"/>
  <c r="O127" i="69"/>
  <c r="P127" i="69"/>
  <c r="Q127" i="69"/>
  <c r="R127" i="69"/>
  <c r="S127" i="69"/>
  <c r="T127" i="69"/>
  <c r="U127" i="69"/>
  <c r="V127" i="69"/>
  <c r="W127" i="69"/>
  <c r="AF127" i="69" s="1"/>
  <c r="B127" i="69"/>
  <c r="AA127" i="69" s="1"/>
  <c r="C122" i="69"/>
  <c r="D122" i="69"/>
  <c r="E122" i="69"/>
  <c r="F122" i="69"/>
  <c r="G122" i="69"/>
  <c r="AB122" i="69" s="1"/>
  <c r="H122" i="69"/>
  <c r="I122" i="69"/>
  <c r="J122" i="69"/>
  <c r="K122" i="69"/>
  <c r="L122" i="69"/>
  <c r="M122" i="69"/>
  <c r="N122" i="69"/>
  <c r="O122" i="69"/>
  <c r="P122" i="69"/>
  <c r="Q122" i="69"/>
  <c r="R122" i="69"/>
  <c r="S122" i="69"/>
  <c r="T122" i="69"/>
  <c r="U122" i="69"/>
  <c r="V122" i="69"/>
  <c r="W122" i="69"/>
  <c r="AF122" i="69" s="1"/>
  <c r="B122" i="69"/>
  <c r="AA122" i="69" s="1"/>
  <c r="C110" i="69"/>
  <c r="D110" i="69"/>
  <c r="E110" i="69"/>
  <c r="F110" i="69"/>
  <c r="G110" i="69"/>
  <c r="H110" i="69"/>
  <c r="I110" i="69"/>
  <c r="J110" i="69"/>
  <c r="K110" i="69"/>
  <c r="L110" i="69"/>
  <c r="AD110" i="69" s="1"/>
  <c r="M110" i="69"/>
  <c r="N110" i="69"/>
  <c r="O110" i="69"/>
  <c r="P110" i="69"/>
  <c r="Q110" i="69"/>
  <c r="R110" i="69"/>
  <c r="S110" i="69"/>
  <c r="T110" i="69"/>
  <c r="U110" i="69"/>
  <c r="V110" i="69"/>
  <c r="W110" i="69"/>
  <c r="AF110" i="69" s="1"/>
  <c r="B110" i="69"/>
  <c r="AA110" i="69" s="1"/>
  <c r="C105" i="69"/>
  <c r="D105" i="69"/>
  <c r="E105" i="69"/>
  <c r="F105" i="69"/>
  <c r="G105" i="69"/>
  <c r="H105" i="69"/>
  <c r="I105" i="69"/>
  <c r="J105" i="69"/>
  <c r="K105" i="69"/>
  <c r="L105" i="69"/>
  <c r="AD105" i="69" s="1"/>
  <c r="M105" i="69"/>
  <c r="N105" i="69"/>
  <c r="O105" i="69"/>
  <c r="P105" i="69"/>
  <c r="Q105" i="69"/>
  <c r="R105" i="69"/>
  <c r="S105" i="69"/>
  <c r="T105" i="69"/>
  <c r="U105" i="69"/>
  <c r="V105" i="69"/>
  <c r="W105" i="69"/>
  <c r="AF105" i="69" s="1"/>
  <c r="B105" i="69"/>
  <c r="AA105" i="69" s="1"/>
  <c r="AC112" i="69"/>
  <c r="AB112" i="69"/>
  <c r="AC111" i="69"/>
  <c r="AB111" i="69"/>
  <c r="AC109" i="69"/>
  <c r="AB109" i="69"/>
  <c r="AC108" i="69"/>
  <c r="AB108" i="69"/>
  <c r="AC107" i="69"/>
  <c r="AB107" i="69"/>
  <c r="AC104" i="69"/>
  <c r="AB104" i="69"/>
  <c r="C78" i="69"/>
  <c r="D78" i="69"/>
  <c r="E78" i="69"/>
  <c r="F78" i="69"/>
  <c r="G78" i="69"/>
  <c r="H78" i="69"/>
  <c r="I78" i="69"/>
  <c r="J78" i="69"/>
  <c r="K78" i="69"/>
  <c r="L78" i="69"/>
  <c r="M78" i="69"/>
  <c r="N78" i="69"/>
  <c r="O78" i="69"/>
  <c r="P78" i="69"/>
  <c r="Q78" i="69"/>
  <c r="R78" i="69"/>
  <c r="S78" i="69"/>
  <c r="T78" i="69"/>
  <c r="U78" i="69"/>
  <c r="V78" i="69"/>
  <c r="W78" i="69"/>
  <c r="X78" i="69"/>
  <c r="Y78" i="69"/>
  <c r="B78" i="69"/>
  <c r="C77" i="69"/>
  <c r="D77" i="69"/>
  <c r="E77" i="69"/>
  <c r="F77" i="69"/>
  <c r="G77" i="69"/>
  <c r="H77" i="69"/>
  <c r="I77" i="69"/>
  <c r="I76" i="69" s="1"/>
  <c r="J77" i="69"/>
  <c r="K77" i="69"/>
  <c r="L77" i="69"/>
  <c r="L76" i="69" s="1"/>
  <c r="M77" i="69"/>
  <c r="M76" i="69" s="1"/>
  <c r="N77" i="69"/>
  <c r="O77" i="69"/>
  <c r="O76" i="69" s="1"/>
  <c r="P77" i="69"/>
  <c r="Q77" i="69"/>
  <c r="Q76" i="69" s="1"/>
  <c r="R77" i="69"/>
  <c r="S77" i="69"/>
  <c r="S76" i="69" s="1"/>
  <c r="T77" i="69"/>
  <c r="U77" i="69"/>
  <c r="V77" i="69"/>
  <c r="V76" i="69" s="1"/>
  <c r="W77" i="69"/>
  <c r="X77" i="69"/>
  <c r="Y77" i="69"/>
  <c r="Y76" i="69" s="1"/>
  <c r="B77" i="69"/>
  <c r="B76" i="69" s="1"/>
  <c r="C75" i="69"/>
  <c r="D75" i="69"/>
  <c r="E75" i="69"/>
  <c r="F75" i="69"/>
  <c r="G75" i="69"/>
  <c r="H75" i="69"/>
  <c r="I75" i="69"/>
  <c r="J75" i="69"/>
  <c r="K75" i="69"/>
  <c r="L75" i="69"/>
  <c r="M75" i="69"/>
  <c r="N75" i="69"/>
  <c r="O75" i="69"/>
  <c r="P75" i="69"/>
  <c r="Q75" i="69"/>
  <c r="R75" i="69"/>
  <c r="S75" i="69"/>
  <c r="T75" i="69"/>
  <c r="U75" i="69"/>
  <c r="V75" i="69"/>
  <c r="W75" i="69"/>
  <c r="X75" i="69"/>
  <c r="Y75" i="69"/>
  <c r="B75" i="69"/>
  <c r="C74" i="69"/>
  <c r="D74" i="69"/>
  <c r="E74" i="69"/>
  <c r="F74" i="69"/>
  <c r="G74" i="69"/>
  <c r="H74" i="69"/>
  <c r="I74" i="69"/>
  <c r="J74" i="69"/>
  <c r="K74" i="69"/>
  <c r="L74" i="69"/>
  <c r="M74" i="69"/>
  <c r="N74" i="69"/>
  <c r="O74" i="69"/>
  <c r="P74" i="69"/>
  <c r="Q74" i="69"/>
  <c r="R74" i="69"/>
  <c r="S74" i="69"/>
  <c r="T74" i="69"/>
  <c r="U74" i="69"/>
  <c r="V74" i="69"/>
  <c r="W74" i="69"/>
  <c r="X74" i="69"/>
  <c r="Y74" i="69"/>
  <c r="B74" i="69"/>
  <c r="C73" i="69"/>
  <c r="C71" i="69" s="1"/>
  <c r="D73" i="69"/>
  <c r="D71" i="69" s="1"/>
  <c r="E73" i="69"/>
  <c r="F73" i="69"/>
  <c r="F71" i="69" s="1"/>
  <c r="G73" i="69"/>
  <c r="H73" i="69"/>
  <c r="I73" i="69"/>
  <c r="J73" i="69"/>
  <c r="K73" i="69"/>
  <c r="K71" i="69" s="1"/>
  <c r="L73" i="69"/>
  <c r="M73" i="69"/>
  <c r="N73" i="69"/>
  <c r="O73" i="69"/>
  <c r="P73" i="69"/>
  <c r="P71" i="69" s="1"/>
  <c r="Q73" i="69"/>
  <c r="R73" i="69"/>
  <c r="R71" i="69" s="1"/>
  <c r="S73" i="69"/>
  <c r="S71" i="69" s="1"/>
  <c r="T73" i="69"/>
  <c r="U73" i="69"/>
  <c r="V73" i="69"/>
  <c r="V71" i="69" s="1"/>
  <c r="W73" i="69"/>
  <c r="X73" i="69"/>
  <c r="Y73" i="69"/>
  <c r="B73" i="69"/>
  <c r="C72" i="69"/>
  <c r="D72" i="69"/>
  <c r="E72" i="69"/>
  <c r="F72" i="69"/>
  <c r="G72" i="69"/>
  <c r="H72" i="69"/>
  <c r="I72" i="69"/>
  <c r="J72" i="69"/>
  <c r="K72" i="69"/>
  <c r="L72" i="69"/>
  <c r="M72" i="69"/>
  <c r="N72" i="69"/>
  <c r="O72" i="69"/>
  <c r="P72" i="69"/>
  <c r="Q72" i="69"/>
  <c r="R72" i="69"/>
  <c r="S72" i="69"/>
  <c r="T72" i="69"/>
  <c r="U72" i="69"/>
  <c r="V72" i="69"/>
  <c r="W72" i="69"/>
  <c r="X72" i="69"/>
  <c r="Y72" i="69"/>
  <c r="B72" i="69"/>
  <c r="C76" i="69"/>
  <c r="D76" i="69"/>
  <c r="E76" i="69"/>
  <c r="F76" i="69"/>
  <c r="G76" i="69"/>
  <c r="H76" i="69"/>
  <c r="U76" i="69"/>
  <c r="AF23" i="69"/>
  <c r="AD23" i="69"/>
  <c r="AC23" i="69"/>
  <c r="AB23" i="69"/>
  <c r="AA23" i="69"/>
  <c r="AF22" i="69"/>
  <c r="AD22" i="69"/>
  <c r="AC22" i="69"/>
  <c r="AB22" i="69"/>
  <c r="AA22" i="69"/>
  <c r="Y24" i="69"/>
  <c r="X24" i="69"/>
  <c r="W24" i="69"/>
  <c r="V24" i="69"/>
  <c r="U24" i="69"/>
  <c r="T24" i="69"/>
  <c r="S24" i="69"/>
  <c r="R24" i="69"/>
  <c r="Q24" i="69"/>
  <c r="P24" i="69"/>
  <c r="O24" i="69"/>
  <c r="N24" i="69"/>
  <c r="M24" i="69"/>
  <c r="L24" i="69"/>
  <c r="K24" i="69"/>
  <c r="J24" i="69"/>
  <c r="I24" i="69"/>
  <c r="H24" i="69"/>
  <c r="G24" i="69"/>
  <c r="F24" i="69"/>
  <c r="E24" i="69"/>
  <c r="D24" i="69"/>
  <c r="C24" i="69"/>
  <c r="B24" i="69"/>
  <c r="E71" i="69" l="1"/>
  <c r="W76" i="69"/>
  <c r="N76" i="69"/>
  <c r="K76" i="69"/>
  <c r="Q113" i="69"/>
  <c r="AC122" i="69"/>
  <c r="AD122" i="69"/>
  <c r="AC127" i="69"/>
  <c r="AD127" i="69"/>
  <c r="AB127" i="69"/>
  <c r="K130" i="69"/>
  <c r="U130" i="69"/>
  <c r="S130" i="69"/>
  <c r="E130" i="69"/>
  <c r="M130" i="69"/>
  <c r="K113" i="69"/>
  <c r="S113" i="69"/>
  <c r="C113" i="69"/>
  <c r="I113" i="69"/>
  <c r="X71" i="69"/>
  <c r="H71" i="69"/>
  <c r="H79" i="69" s="1"/>
  <c r="Y71" i="69"/>
  <c r="N71" i="69"/>
  <c r="U71" i="69"/>
  <c r="U79" i="69" s="1"/>
  <c r="M71" i="69"/>
  <c r="T71" i="69"/>
  <c r="AA24" i="69"/>
  <c r="T76" i="69"/>
  <c r="AB24" i="69"/>
  <c r="D79" i="69"/>
  <c r="U113" i="69"/>
  <c r="M113" i="69"/>
  <c r="E113" i="69"/>
  <c r="F113" i="69"/>
  <c r="V113" i="69"/>
  <c r="T113" i="69"/>
  <c r="L113" i="69"/>
  <c r="AD113" i="69" s="1"/>
  <c r="D113" i="69"/>
  <c r="B130" i="69"/>
  <c r="AA130" i="69" s="1"/>
  <c r="P130" i="69"/>
  <c r="H130" i="69"/>
  <c r="N113" i="69"/>
  <c r="AC24" i="69"/>
  <c r="J76" i="69"/>
  <c r="P76" i="69"/>
  <c r="P79" i="69" s="1"/>
  <c r="F130" i="69"/>
  <c r="W71" i="69"/>
  <c r="W79" i="69" s="1"/>
  <c r="O71" i="69"/>
  <c r="O79" i="69" s="1"/>
  <c r="G71" i="69"/>
  <c r="G79" i="69" s="1"/>
  <c r="AB110" i="69"/>
  <c r="J71" i="69"/>
  <c r="X76" i="69"/>
  <c r="R113" i="69"/>
  <c r="N130" i="69"/>
  <c r="AD24" i="69"/>
  <c r="B113" i="69"/>
  <c r="AA113" i="69" s="1"/>
  <c r="P113" i="69"/>
  <c r="H113" i="69"/>
  <c r="T130" i="69"/>
  <c r="D130" i="69"/>
  <c r="B71" i="69"/>
  <c r="B79" i="69" s="1"/>
  <c r="R76" i="69"/>
  <c r="R79" i="69" s="1"/>
  <c r="J113" i="69"/>
  <c r="V130" i="69"/>
  <c r="AF24" i="69"/>
  <c r="L71" i="69"/>
  <c r="L79" i="69" s="1"/>
  <c r="C130" i="69"/>
  <c r="R130" i="69"/>
  <c r="J130" i="69"/>
  <c r="Q130" i="69"/>
  <c r="I130" i="69"/>
  <c r="W130" i="69"/>
  <c r="AF130" i="69" s="1"/>
  <c r="O130" i="69"/>
  <c r="G130" i="69"/>
  <c r="L130" i="69"/>
  <c r="AC110" i="69"/>
  <c r="O113" i="69"/>
  <c r="W113" i="69"/>
  <c r="AF113" i="69" s="1"/>
  <c r="G113" i="69"/>
  <c r="AB105" i="69"/>
  <c r="AC105" i="69"/>
  <c r="Y79" i="69"/>
  <c r="M79" i="69"/>
  <c r="V79" i="69"/>
  <c r="F79" i="69"/>
  <c r="E79" i="69"/>
  <c r="S79" i="69"/>
  <c r="K79" i="69"/>
  <c r="C79" i="69"/>
  <c r="Q71" i="69"/>
  <c r="Q79" i="69" s="1"/>
  <c r="I71" i="69"/>
  <c r="I79" i="69" s="1"/>
  <c r="D61" i="83"/>
  <c r="G61" i="83" s="1"/>
  <c r="M28" i="83"/>
  <c r="M27" i="83"/>
  <c r="M26" i="83"/>
  <c r="M25" i="83"/>
  <c r="M24" i="83"/>
  <c r="M23" i="83"/>
  <c r="M22" i="83"/>
  <c r="M21" i="83"/>
  <c r="M20" i="83"/>
  <c r="N79" i="69" l="1"/>
  <c r="X79" i="69"/>
  <c r="AB130" i="69"/>
  <c r="AC130" i="69"/>
  <c r="AD130" i="69"/>
  <c r="T79" i="69"/>
  <c r="J79" i="69"/>
  <c r="M19" i="83"/>
  <c r="AB113" i="69"/>
  <c r="AC113" i="69"/>
  <c r="L90" i="69" l="1"/>
  <c r="Y8" i="82" l="1"/>
  <c r="X8" i="82"/>
  <c r="W8" i="82"/>
  <c r="V8" i="82"/>
  <c r="U8" i="82"/>
  <c r="T8" i="82"/>
  <c r="S8" i="82"/>
  <c r="R8" i="82"/>
  <c r="Q8" i="82"/>
  <c r="P8" i="82"/>
  <c r="O8" i="82"/>
  <c r="N8" i="82"/>
  <c r="M8" i="82"/>
  <c r="L8" i="82"/>
  <c r="K8" i="82"/>
  <c r="J8" i="82"/>
  <c r="I8" i="82"/>
  <c r="H8" i="82"/>
  <c r="G8" i="82"/>
  <c r="F8" i="82"/>
  <c r="E8" i="82"/>
  <c r="D8" i="82"/>
  <c r="C8" i="82"/>
  <c r="B8" i="82"/>
  <c r="Y7" i="82"/>
  <c r="X7" i="82"/>
  <c r="W7" i="82"/>
  <c r="V7" i="82"/>
  <c r="U7" i="82"/>
  <c r="T7" i="82"/>
  <c r="S7" i="82"/>
  <c r="R7" i="82"/>
  <c r="Q7" i="82"/>
  <c r="P7" i="82"/>
  <c r="O7" i="82"/>
  <c r="N7" i="82"/>
  <c r="M7" i="82"/>
  <c r="L7" i="82"/>
  <c r="K7" i="82"/>
  <c r="J7" i="82"/>
  <c r="I7" i="82"/>
  <c r="H7" i="82"/>
  <c r="G7" i="82"/>
  <c r="F7" i="82"/>
  <c r="E7" i="82"/>
  <c r="D7" i="82"/>
  <c r="C7" i="82"/>
  <c r="B7" i="82"/>
  <c r="AD6" i="82"/>
  <c r="AC6" i="82"/>
  <c r="AB6" i="82"/>
  <c r="AA6" i="82"/>
  <c r="Z6" i="82"/>
  <c r="AD5" i="82"/>
  <c r="AC5" i="82"/>
  <c r="AB5" i="82"/>
  <c r="AA5" i="82"/>
  <c r="Z5" i="82"/>
  <c r="Y8" i="81"/>
  <c r="X8" i="81"/>
  <c r="W8" i="81"/>
  <c r="V8" i="81"/>
  <c r="U8" i="81"/>
  <c r="T8" i="81"/>
  <c r="S8" i="81"/>
  <c r="R8" i="81"/>
  <c r="Q8" i="81"/>
  <c r="P8" i="81"/>
  <c r="O8" i="81"/>
  <c r="N8" i="81"/>
  <c r="M8" i="81"/>
  <c r="L8" i="81"/>
  <c r="K8" i="81"/>
  <c r="J8" i="81"/>
  <c r="I8" i="81"/>
  <c r="H8" i="81"/>
  <c r="G8" i="81"/>
  <c r="F8" i="81"/>
  <c r="E8" i="81"/>
  <c r="D8" i="81"/>
  <c r="C8" i="81"/>
  <c r="B8" i="81"/>
  <c r="Y7" i="81"/>
  <c r="X7" i="81"/>
  <c r="W7" i="81"/>
  <c r="V7" i="81"/>
  <c r="U7" i="81"/>
  <c r="T7" i="81"/>
  <c r="S7" i="81"/>
  <c r="R7" i="81"/>
  <c r="Q7" i="81"/>
  <c r="P7" i="81"/>
  <c r="O7" i="81"/>
  <c r="N7" i="81"/>
  <c r="M7" i="81"/>
  <c r="L7" i="81"/>
  <c r="K7" i="81"/>
  <c r="J7" i="81"/>
  <c r="I7" i="81"/>
  <c r="H7" i="81"/>
  <c r="G7" i="81"/>
  <c r="F7" i="81"/>
  <c r="E7" i="81"/>
  <c r="D7" i="81"/>
  <c r="C7" i="81"/>
  <c r="B7" i="81"/>
  <c r="AD6" i="81"/>
  <c r="AC6" i="81"/>
  <c r="AB6" i="81"/>
  <c r="AA6" i="81"/>
  <c r="Z6" i="81"/>
  <c r="AD5" i="81"/>
  <c r="AC5" i="81"/>
  <c r="AB5" i="81"/>
  <c r="AA5" i="81"/>
  <c r="Z5" i="81"/>
  <c r="Z8" i="81" s="1"/>
  <c r="Y8" i="80"/>
  <c r="X8" i="80"/>
  <c r="W8" i="80"/>
  <c r="V8" i="80"/>
  <c r="U8" i="80"/>
  <c r="T8" i="80"/>
  <c r="S8" i="80"/>
  <c r="R8" i="80"/>
  <c r="Q8" i="80"/>
  <c r="P8" i="80"/>
  <c r="O8" i="80"/>
  <c r="N8" i="80"/>
  <c r="M8" i="80"/>
  <c r="L8" i="80"/>
  <c r="K8" i="80"/>
  <c r="J8" i="80"/>
  <c r="I8" i="80"/>
  <c r="H8" i="80"/>
  <c r="G8" i="80"/>
  <c r="F8" i="80"/>
  <c r="E8" i="80"/>
  <c r="D8" i="80"/>
  <c r="C8" i="80"/>
  <c r="B8" i="80"/>
  <c r="Y7" i="80"/>
  <c r="X7" i="80"/>
  <c r="W7" i="80"/>
  <c r="V7" i="80"/>
  <c r="U7" i="80"/>
  <c r="T7" i="80"/>
  <c r="S7" i="80"/>
  <c r="R7" i="80"/>
  <c r="Q7" i="80"/>
  <c r="P7" i="80"/>
  <c r="O7" i="80"/>
  <c r="N7" i="80"/>
  <c r="M7" i="80"/>
  <c r="L7" i="80"/>
  <c r="K7" i="80"/>
  <c r="J7" i="80"/>
  <c r="I7" i="80"/>
  <c r="H7" i="80"/>
  <c r="G7" i="80"/>
  <c r="F7" i="80"/>
  <c r="E7" i="80"/>
  <c r="D7" i="80"/>
  <c r="C7" i="80"/>
  <c r="B7" i="80"/>
  <c r="AD6" i="80"/>
  <c r="AC6" i="80"/>
  <c r="AB6" i="80"/>
  <c r="AA6" i="80"/>
  <c r="Z6" i="80"/>
  <c r="AD5" i="80"/>
  <c r="AC5" i="80"/>
  <c r="AB5" i="80"/>
  <c r="AA5" i="80"/>
  <c r="Z5" i="80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AD13" i="79"/>
  <c r="AC13" i="79"/>
  <c r="AB13" i="79"/>
  <c r="AA13" i="79"/>
  <c r="Z13" i="79"/>
  <c r="AD12" i="79"/>
  <c r="AC12" i="79"/>
  <c r="AB12" i="79"/>
  <c r="AA12" i="79"/>
  <c r="Z12" i="79"/>
  <c r="AD11" i="79"/>
  <c r="AC11" i="79"/>
  <c r="AB11" i="79"/>
  <c r="AA11" i="79"/>
  <c r="Z11" i="79"/>
  <c r="AD10" i="79"/>
  <c r="AC10" i="79"/>
  <c r="AB10" i="79"/>
  <c r="AA10" i="79"/>
  <c r="Z10" i="79"/>
  <c r="Y9" i="79"/>
  <c r="X9" i="79"/>
  <c r="W9" i="79"/>
  <c r="V9" i="79"/>
  <c r="V16" i="79" s="1"/>
  <c r="U9" i="79"/>
  <c r="T9" i="79"/>
  <c r="S9" i="79"/>
  <c r="S16" i="79" s="1"/>
  <c r="R9" i="79"/>
  <c r="Q9" i="79"/>
  <c r="P9" i="79"/>
  <c r="O9" i="79"/>
  <c r="N9" i="79"/>
  <c r="N16" i="79" s="1"/>
  <c r="M9" i="79"/>
  <c r="M16" i="79" s="1"/>
  <c r="L9" i="79"/>
  <c r="L16" i="79" s="1"/>
  <c r="K9" i="79"/>
  <c r="K16" i="79" s="1"/>
  <c r="J9" i="79"/>
  <c r="J16" i="79" s="1"/>
  <c r="I9" i="79"/>
  <c r="H9" i="79"/>
  <c r="G9" i="79"/>
  <c r="F9" i="79"/>
  <c r="E9" i="79"/>
  <c r="E16" i="79" s="1"/>
  <c r="D9" i="79"/>
  <c r="D16" i="79" s="1"/>
  <c r="C9" i="79"/>
  <c r="C16" i="79" s="1"/>
  <c r="B9" i="79"/>
  <c r="B15" i="79" s="1"/>
  <c r="AD8" i="79"/>
  <c r="AC8" i="79"/>
  <c r="AB8" i="79"/>
  <c r="AA8" i="79"/>
  <c r="Z8" i="79"/>
  <c r="AD7" i="79"/>
  <c r="AC7" i="79"/>
  <c r="AB7" i="79"/>
  <c r="AA7" i="79"/>
  <c r="Z7" i="79"/>
  <c r="AD6" i="79"/>
  <c r="AC6" i="79"/>
  <c r="AB6" i="79"/>
  <c r="AA6" i="79"/>
  <c r="Z6" i="79"/>
  <c r="AD5" i="79"/>
  <c r="AC5" i="79"/>
  <c r="AB5" i="79"/>
  <c r="AA5" i="79"/>
  <c r="Z5" i="79"/>
  <c r="Y18" i="78"/>
  <c r="AA18" i="78" s="1"/>
  <c r="X18" i="78"/>
  <c r="W18" i="78"/>
  <c r="V18" i="78"/>
  <c r="U18" i="78"/>
  <c r="T18" i="78"/>
  <c r="S18" i="78"/>
  <c r="R18" i="78"/>
  <c r="Q18" i="78"/>
  <c r="P18" i="78"/>
  <c r="O18" i="78"/>
  <c r="N18" i="78"/>
  <c r="M18" i="78"/>
  <c r="L18" i="78"/>
  <c r="K18" i="78"/>
  <c r="J18" i="78"/>
  <c r="I18" i="78"/>
  <c r="H18" i="78"/>
  <c r="G18" i="78"/>
  <c r="F18" i="78"/>
  <c r="E18" i="78"/>
  <c r="D18" i="78"/>
  <c r="C18" i="78"/>
  <c r="B18" i="78"/>
  <c r="AD17" i="78"/>
  <c r="AC17" i="78"/>
  <c r="AB17" i="78"/>
  <c r="AA17" i="78"/>
  <c r="Z17" i="78"/>
  <c r="AD16" i="78"/>
  <c r="AC16" i="78"/>
  <c r="AB16" i="78"/>
  <c r="AA16" i="78"/>
  <c r="Z16" i="78"/>
  <c r="AD15" i="78"/>
  <c r="AC15" i="78"/>
  <c r="AB15" i="78"/>
  <c r="AA15" i="78"/>
  <c r="Z15" i="78"/>
  <c r="AD14" i="78"/>
  <c r="AC14" i="78"/>
  <c r="AB14" i="78"/>
  <c r="AA14" i="78"/>
  <c r="Z14" i="78"/>
  <c r="AD13" i="78"/>
  <c r="AC13" i="78"/>
  <c r="AB13" i="78"/>
  <c r="AA13" i="78"/>
  <c r="Z13" i="78"/>
  <c r="AD12" i="78"/>
  <c r="AC12" i="78"/>
  <c r="AB12" i="78"/>
  <c r="AA12" i="78"/>
  <c r="Z12" i="78"/>
  <c r="Y11" i="78"/>
  <c r="X11" i="78"/>
  <c r="W11" i="78"/>
  <c r="V11" i="78"/>
  <c r="V20" i="78" s="1"/>
  <c r="U11" i="78"/>
  <c r="U19" i="78" s="1"/>
  <c r="T11" i="78"/>
  <c r="S11" i="78"/>
  <c r="R11" i="78"/>
  <c r="R20" i="78" s="1"/>
  <c r="Q11" i="78"/>
  <c r="Q20" i="78" s="1"/>
  <c r="P11" i="78"/>
  <c r="O11" i="78"/>
  <c r="O19" i="78" s="1"/>
  <c r="N11" i="78"/>
  <c r="N19" i="78" s="1"/>
  <c r="M11" i="78"/>
  <c r="M19" i="78" s="1"/>
  <c r="L11" i="78"/>
  <c r="K11" i="78"/>
  <c r="J11" i="78"/>
  <c r="J20" i="78" s="1"/>
  <c r="I11" i="78"/>
  <c r="I20" i="78" s="1"/>
  <c r="H11" i="78"/>
  <c r="G11" i="78"/>
  <c r="F11" i="78"/>
  <c r="F19" i="78" s="1"/>
  <c r="E11" i="78"/>
  <c r="E19" i="78" s="1"/>
  <c r="D11" i="78"/>
  <c r="C11" i="78"/>
  <c r="C19" i="78" s="1"/>
  <c r="B11" i="78"/>
  <c r="B20" i="78" s="1"/>
  <c r="AD10" i="78"/>
  <c r="AC10" i="78"/>
  <c r="AB10" i="78"/>
  <c r="AA10" i="78"/>
  <c r="Z10" i="78"/>
  <c r="AD9" i="78"/>
  <c r="AC9" i="78"/>
  <c r="AB9" i="78"/>
  <c r="AA9" i="78"/>
  <c r="Z9" i="78"/>
  <c r="AD8" i="78"/>
  <c r="AC8" i="78"/>
  <c r="AB8" i="78"/>
  <c r="AA8" i="78"/>
  <c r="Z8" i="78"/>
  <c r="AD7" i="78"/>
  <c r="AC7" i="78"/>
  <c r="AB7" i="78"/>
  <c r="AA7" i="78"/>
  <c r="Z7" i="78"/>
  <c r="AD6" i="78"/>
  <c r="AC6" i="78"/>
  <c r="AB6" i="78"/>
  <c r="AA6" i="78"/>
  <c r="Z6" i="78"/>
  <c r="AD5" i="78"/>
  <c r="AC5" i="78"/>
  <c r="AB5" i="78"/>
  <c r="AA5" i="78"/>
  <c r="Z5" i="78"/>
  <c r="F23" i="77"/>
  <c r="Y22" i="77"/>
  <c r="X22" i="77"/>
  <c r="W22" i="77"/>
  <c r="V22" i="77"/>
  <c r="U22" i="77"/>
  <c r="T22" i="77"/>
  <c r="S22" i="77"/>
  <c r="R22" i="77"/>
  <c r="Q22" i="77"/>
  <c r="P22" i="77"/>
  <c r="O22" i="77"/>
  <c r="N22" i="77"/>
  <c r="M22" i="77"/>
  <c r="L22" i="77"/>
  <c r="K22" i="77"/>
  <c r="J22" i="77"/>
  <c r="I22" i="77"/>
  <c r="H22" i="77"/>
  <c r="G22" i="77"/>
  <c r="F22" i="77"/>
  <c r="E22" i="77"/>
  <c r="D22" i="77"/>
  <c r="C22" i="77"/>
  <c r="B22" i="77"/>
  <c r="AD21" i="77"/>
  <c r="AC21" i="77"/>
  <c r="AB21" i="77"/>
  <c r="AA21" i="77"/>
  <c r="Z21" i="77"/>
  <c r="AD20" i="77"/>
  <c r="AC20" i="77"/>
  <c r="AB20" i="77"/>
  <c r="AA20" i="77"/>
  <c r="Z20" i="77"/>
  <c r="AD19" i="77"/>
  <c r="AC19" i="77"/>
  <c r="AB19" i="77"/>
  <c r="AA19" i="77"/>
  <c r="Z19" i="77"/>
  <c r="AD18" i="77"/>
  <c r="AC18" i="77"/>
  <c r="AB18" i="77"/>
  <c r="AA18" i="77"/>
  <c r="Z18" i="77"/>
  <c r="AD17" i="77"/>
  <c r="AC17" i="77"/>
  <c r="AB17" i="77"/>
  <c r="AA17" i="77"/>
  <c r="Z17" i="77"/>
  <c r="AD16" i="77"/>
  <c r="AC16" i="77"/>
  <c r="AB16" i="77"/>
  <c r="AA16" i="77"/>
  <c r="Z16" i="77"/>
  <c r="AD15" i="77"/>
  <c r="AC15" i="77"/>
  <c r="AB15" i="77"/>
  <c r="AA15" i="77"/>
  <c r="Z15" i="77"/>
  <c r="AD14" i="77"/>
  <c r="AC14" i="77"/>
  <c r="AB14" i="77"/>
  <c r="AA14" i="77"/>
  <c r="Z14" i="77"/>
  <c r="Y13" i="77"/>
  <c r="X13" i="77"/>
  <c r="W13" i="77"/>
  <c r="W23" i="77" s="1"/>
  <c r="V13" i="77"/>
  <c r="U13" i="77"/>
  <c r="T13" i="77"/>
  <c r="S13" i="77"/>
  <c r="S23" i="77" s="1"/>
  <c r="R13" i="77"/>
  <c r="R24" i="77" s="1"/>
  <c r="Q13" i="77"/>
  <c r="P13" i="77"/>
  <c r="O13" i="77"/>
  <c r="N13" i="77"/>
  <c r="N24" i="77" s="1"/>
  <c r="M13" i="77"/>
  <c r="M23" i="77" s="1"/>
  <c r="L13" i="77"/>
  <c r="L24" i="77" s="1"/>
  <c r="K13" i="77"/>
  <c r="J13" i="77"/>
  <c r="I13" i="77"/>
  <c r="H13" i="77"/>
  <c r="G13" i="77"/>
  <c r="G24" i="77" s="1"/>
  <c r="F13" i="77"/>
  <c r="F24" i="77" s="1"/>
  <c r="E13" i="77"/>
  <c r="E23" i="77" s="1"/>
  <c r="D13" i="77"/>
  <c r="C13" i="77"/>
  <c r="B13" i="77"/>
  <c r="B24" i="77" s="1"/>
  <c r="AD12" i="77"/>
  <c r="AC12" i="77"/>
  <c r="AB12" i="77"/>
  <c r="AA12" i="77"/>
  <c r="Z12" i="77"/>
  <c r="AD11" i="77"/>
  <c r="AC11" i="77"/>
  <c r="AB11" i="77"/>
  <c r="AA11" i="77"/>
  <c r="Z11" i="77"/>
  <c r="AD10" i="77"/>
  <c r="AC10" i="77"/>
  <c r="AB10" i="77"/>
  <c r="AA10" i="77"/>
  <c r="Z10" i="77"/>
  <c r="AD9" i="77"/>
  <c r="AC9" i="77"/>
  <c r="AB9" i="77"/>
  <c r="AA9" i="77"/>
  <c r="Z9" i="77"/>
  <c r="AD8" i="77"/>
  <c r="AC8" i="77"/>
  <c r="AB8" i="77"/>
  <c r="AA8" i="77"/>
  <c r="Z8" i="77"/>
  <c r="AD7" i="77"/>
  <c r="AC7" i="77"/>
  <c r="AB7" i="77"/>
  <c r="AA7" i="77"/>
  <c r="Z7" i="77"/>
  <c r="AD6" i="77"/>
  <c r="AC6" i="77"/>
  <c r="AB6" i="77"/>
  <c r="AA6" i="77"/>
  <c r="Z6" i="77"/>
  <c r="AD5" i="77"/>
  <c r="AC5" i="77"/>
  <c r="AB5" i="77"/>
  <c r="AA5" i="77"/>
  <c r="Z5" i="77"/>
  <c r="E12" i="76"/>
  <c r="J11" i="76"/>
  <c r="Y10" i="76"/>
  <c r="X10" i="76"/>
  <c r="W10" i="76"/>
  <c r="V10" i="76"/>
  <c r="U10" i="76"/>
  <c r="T10" i="76"/>
  <c r="S10" i="76"/>
  <c r="R10" i="76"/>
  <c r="Q10" i="76"/>
  <c r="P10" i="76"/>
  <c r="O10" i="76"/>
  <c r="N10" i="76"/>
  <c r="M10" i="76"/>
  <c r="L10" i="76"/>
  <c r="AC10" i="76" s="1"/>
  <c r="K10" i="76"/>
  <c r="K11" i="76" s="1"/>
  <c r="J10" i="76"/>
  <c r="I10" i="76"/>
  <c r="H10" i="76"/>
  <c r="G10" i="76"/>
  <c r="F10" i="76"/>
  <c r="E10" i="76"/>
  <c r="D10" i="76"/>
  <c r="C10" i="76"/>
  <c r="C11" i="76" s="1"/>
  <c r="B10" i="76"/>
  <c r="AB10" i="76" s="1"/>
  <c r="AD9" i="76"/>
  <c r="AC9" i="76"/>
  <c r="AB9" i="76"/>
  <c r="AA9" i="76"/>
  <c r="Z9" i="76"/>
  <c r="AD8" i="76"/>
  <c r="AC8" i="76"/>
  <c r="AB8" i="76"/>
  <c r="AA8" i="76"/>
  <c r="Z8" i="76"/>
  <c r="Y7" i="76"/>
  <c r="Y11" i="76" s="1"/>
  <c r="X7" i="76"/>
  <c r="W7" i="76"/>
  <c r="V7" i="76"/>
  <c r="U7" i="76"/>
  <c r="T7" i="76"/>
  <c r="S7" i="76"/>
  <c r="R7" i="76"/>
  <c r="R12" i="76" s="1"/>
  <c r="Q7" i="76"/>
  <c r="Q11" i="76" s="1"/>
  <c r="P7" i="76"/>
  <c r="O7" i="76"/>
  <c r="N7" i="76"/>
  <c r="M7" i="76"/>
  <c r="M12" i="76" s="1"/>
  <c r="L7" i="76"/>
  <c r="K7" i="76"/>
  <c r="J7" i="76"/>
  <c r="J12" i="76" s="1"/>
  <c r="I7" i="76"/>
  <c r="H7" i="76"/>
  <c r="G7" i="76"/>
  <c r="F7" i="76"/>
  <c r="E7" i="76"/>
  <c r="D7" i="76"/>
  <c r="C7" i="76"/>
  <c r="B7" i="76"/>
  <c r="B11" i="76" s="1"/>
  <c r="AD6" i="76"/>
  <c r="AC6" i="76"/>
  <c r="AB6" i="76"/>
  <c r="AA6" i="76"/>
  <c r="Z6" i="76"/>
  <c r="AD5" i="76"/>
  <c r="AC5" i="76"/>
  <c r="AB5" i="76"/>
  <c r="AA5" i="76"/>
  <c r="Z5" i="76"/>
  <c r="Y8" i="75"/>
  <c r="X8" i="75"/>
  <c r="W8" i="75"/>
  <c r="V8" i="75"/>
  <c r="U8" i="75"/>
  <c r="T8" i="75"/>
  <c r="S8" i="75"/>
  <c r="R8" i="75"/>
  <c r="Q8" i="75"/>
  <c r="P8" i="75"/>
  <c r="O8" i="75"/>
  <c r="N8" i="75"/>
  <c r="M8" i="75"/>
  <c r="L8" i="75"/>
  <c r="K8" i="75"/>
  <c r="J8" i="75"/>
  <c r="I8" i="75"/>
  <c r="H8" i="75"/>
  <c r="G8" i="75"/>
  <c r="F8" i="75"/>
  <c r="E8" i="75"/>
  <c r="D8" i="75"/>
  <c r="C8" i="75"/>
  <c r="B8" i="75"/>
  <c r="Y7" i="75"/>
  <c r="X7" i="75"/>
  <c r="W7" i="75"/>
  <c r="V7" i="75"/>
  <c r="U7" i="75"/>
  <c r="T7" i="75"/>
  <c r="S7" i="75"/>
  <c r="R7" i="75"/>
  <c r="Q7" i="75"/>
  <c r="P7" i="75"/>
  <c r="O7" i="75"/>
  <c r="N7" i="75"/>
  <c r="M7" i="75"/>
  <c r="L7" i="75"/>
  <c r="K7" i="75"/>
  <c r="J7" i="75"/>
  <c r="I7" i="75"/>
  <c r="H7" i="75"/>
  <c r="G7" i="75"/>
  <c r="F7" i="75"/>
  <c r="E7" i="75"/>
  <c r="D7" i="75"/>
  <c r="C7" i="75"/>
  <c r="B7" i="75"/>
  <c r="AD6" i="75"/>
  <c r="AC6" i="75"/>
  <c r="AB6" i="75"/>
  <c r="AA6" i="75"/>
  <c r="Z6" i="75"/>
  <c r="AD5" i="75"/>
  <c r="AC5" i="75"/>
  <c r="AB5" i="75"/>
  <c r="AA5" i="75"/>
  <c r="Z5" i="75"/>
  <c r="M20" i="74"/>
  <c r="I20" i="74"/>
  <c r="Y18" i="74"/>
  <c r="X18" i="74"/>
  <c r="W18" i="74"/>
  <c r="V18" i="74"/>
  <c r="U18" i="74"/>
  <c r="T18" i="74"/>
  <c r="S18" i="74"/>
  <c r="R18" i="74"/>
  <c r="Q18" i="74"/>
  <c r="P18" i="74"/>
  <c r="O18" i="74"/>
  <c r="N18" i="74"/>
  <c r="M18" i="74"/>
  <c r="L18" i="74"/>
  <c r="K18" i="74"/>
  <c r="J18" i="74"/>
  <c r="I18" i="74"/>
  <c r="H18" i="74"/>
  <c r="G18" i="74"/>
  <c r="F18" i="74"/>
  <c r="E18" i="74"/>
  <c r="D18" i="74"/>
  <c r="C18" i="74"/>
  <c r="B18" i="74"/>
  <c r="AB18" i="74" s="1"/>
  <c r="AD17" i="74"/>
  <c r="AC17" i="74"/>
  <c r="AB17" i="74"/>
  <c r="AA17" i="74"/>
  <c r="Z17" i="74"/>
  <c r="AD16" i="74"/>
  <c r="AC16" i="74"/>
  <c r="AB16" i="74"/>
  <c r="AA16" i="74"/>
  <c r="Z16" i="74"/>
  <c r="AD15" i="74"/>
  <c r="AC15" i="74"/>
  <c r="AB15" i="74"/>
  <c r="AA15" i="74"/>
  <c r="Z15" i="74"/>
  <c r="AD14" i="74"/>
  <c r="AC14" i="74"/>
  <c r="AB14" i="74"/>
  <c r="AA14" i="74"/>
  <c r="Z14" i="74"/>
  <c r="AD13" i="74"/>
  <c r="AC13" i="74"/>
  <c r="AB13" i="74"/>
  <c r="AA13" i="74"/>
  <c r="Z13" i="74"/>
  <c r="AD12" i="74"/>
  <c r="AC12" i="74"/>
  <c r="AB12" i="74"/>
  <c r="AA12" i="74"/>
  <c r="Z12" i="74"/>
  <c r="Y11" i="74"/>
  <c r="Y19" i="74" s="1"/>
  <c r="X11" i="74"/>
  <c r="W11" i="74"/>
  <c r="W20" i="74" s="1"/>
  <c r="V11" i="74"/>
  <c r="V20" i="74" s="1"/>
  <c r="U11" i="74"/>
  <c r="T11" i="74"/>
  <c r="S11" i="74"/>
  <c r="R11" i="74"/>
  <c r="R20" i="74" s="1"/>
  <c r="Q11" i="74"/>
  <c r="Q19" i="74" s="1"/>
  <c r="P11" i="74"/>
  <c r="O11" i="74"/>
  <c r="O20" i="74" s="1"/>
  <c r="N11" i="74"/>
  <c r="N19" i="74" s="1"/>
  <c r="M11" i="74"/>
  <c r="M19" i="74" s="1"/>
  <c r="L11" i="74"/>
  <c r="AD11" i="74" s="1"/>
  <c r="K11" i="74"/>
  <c r="J11" i="74"/>
  <c r="J20" i="74" s="1"/>
  <c r="I11" i="74"/>
  <c r="H11" i="74"/>
  <c r="G11" i="74"/>
  <c r="G20" i="74" s="1"/>
  <c r="F11" i="74"/>
  <c r="F19" i="74" s="1"/>
  <c r="E11" i="74"/>
  <c r="E19" i="74" s="1"/>
  <c r="D11" i="74"/>
  <c r="C11" i="74"/>
  <c r="B11" i="74"/>
  <c r="AB11" i="74" s="1"/>
  <c r="AD10" i="74"/>
  <c r="AC10" i="74"/>
  <c r="AB10" i="74"/>
  <c r="AA10" i="74"/>
  <c r="Z10" i="74"/>
  <c r="AD9" i="74"/>
  <c r="AC9" i="74"/>
  <c r="AB9" i="74"/>
  <c r="AA9" i="74"/>
  <c r="Z9" i="74"/>
  <c r="AD8" i="74"/>
  <c r="AC8" i="74"/>
  <c r="AB8" i="74"/>
  <c r="AA8" i="74"/>
  <c r="Z8" i="74"/>
  <c r="AD7" i="74"/>
  <c r="AC7" i="74"/>
  <c r="AB7" i="74"/>
  <c r="AA7" i="74"/>
  <c r="Z7" i="74"/>
  <c r="AD6" i="74"/>
  <c r="AC6" i="74"/>
  <c r="AB6" i="74"/>
  <c r="AA6" i="74"/>
  <c r="Z6" i="74"/>
  <c r="AD5" i="74"/>
  <c r="AC5" i="74"/>
  <c r="AB5" i="74"/>
  <c r="AA5" i="74"/>
  <c r="Z5" i="74"/>
  <c r="Q16" i="73"/>
  <c r="Y14" i="73"/>
  <c r="AA14" i="73" s="1"/>
  <c r="X14" i="73"/>
  <c r="W14" i="73"/>
  <c r="V14" i="73"/>
  <c r="U14" i="73"/>
  <c r="T14" i="73"/>
  <c r="S14" i="73"/>
  <c r="R14" i="73"/>
  <c r="Q14" i="73"/>
  <c r="P14" i="73"/>
  <c r="O14" i="73"/>
  <c r="N14" i="73"/>
  <c r="M14" i="73"/>
  <c r="L14" i="73"/>
  <c r="K14" i="73"/>
  <c r="J14" i="73"/>
  <c r="I14" i="73"/>
  <c r="H14" i="73"/>
  <c r="G14" i="73"/>
  <c r="G15" i="73" s="1"/>
  <c r="F14" i="73"/>
  <c r="E14" i="73"/>
  <c r="D14" i="73"/>
  <c r="C14" i="73"/>
  <c r="B14" i="73"/>
  <c r="AD13" i="73"/>
  <c r="AC13" i="73"/>
  <c r="AB13" i="73"/>
  <c r="AA13" i="73"/>
  <c r="Z13" i="73"/>
  <c r="AD12" i="73"/>
  <c r="AC12" i="73"/>
  <c r="AB12" i="73"/>
  <c r="AA12" i="73"/>
  <c r="Z12" i="73"/>
  <c r="AD11" i="73"/>
  <c r="AC11" i="73"/>
  <c r="AB11" i="73"/>
  <c r="AA11" i="73"/>
  <c r="Z11" i="73"/>
  <c r="AD10" i="73"/>
  <c r="AC10" i="73"/>
  <c r="AB10" i="73"/>
  <c r="AA10" i="73"/>
  <c r="Z10" i="73"/>
  <c r="Y9" i="73"/>
  <c r="X9" i="73"/>
  <c r="W9" i="73"/>
  <c r="V9" i="73"/>
  <c r="V15" i="73" s="1"/>
  <c r="U9" i="73"/>
  <c r="U15" i="73" s="1"/>
  <c r="T9" i="73"/>
  <c r="S9" i="73"/>
  <c r="R9" i="73"/>
  <c r="Q9" i="73"/>
  <c r="Q15" i="73" s="1"/>
  <c r="P9" i="73"/>
  <c r="O9" i="73"/>
  <c r="O15" i="73" s="1"/>
  <c r="N9" i="73"/>
  <c r="M9" i="73"/>
  <c r="L9" i="73"/>
  <c r="AC9" i="73" s="1"/>
  <c r="K9" i="73"/>
  <c r="J9" i="73"/>
  <c r="J15" i="73" s="1"/>
  <c r="I9" i="73"/>
  <c r="I15" i="73" s="1"/>
  <c r="H9" i="73"/>
  <c r="G9" i="73"/>
  <c r="F9" i="73"/>
  <c r="E9" i="73"/>
  <c r="E15" i="73" s="1"/>
  <c r="D9" i="73"/>
  <c r="C9" i="73"/>
  <c r="B9" i="73"/>
  <c r="AD8" i="73"/>
  <c r="AC8" i="73"/>
  <c r="AB8" i="73"/>
  <c r="AA8" i="73"/>
  <c r="Z8" i="73"/>
  <c r="AD7" i="73"/>
  <c r="AC7" i="73"/>
  <c r="AB7" i="73"/>
  <c r="AA7" i="73"/>
  <c r="Z7" i="73"/>
  <c r="AD6" i="73"/>
  <c r="AC6" i="73"/>
  <c r="AB6" i="73"/>
  <c r="AA6" i="73"/>
  <c r="Z6" i="73"/>
  <c r="AD5" i="73"/>
  <c r="AC5" i="73"/>
  <c r="AB5" i="73"/>
  <c r="AA5" i="73"/>
  <c r="Z5" i="73"/>
  <c r="Y14" i="72"/>
  <c r="X14" i="72"/>
  <c r="W14" i="72"/>
  <c r="V14" i="72"/>
  <c r="U14" i="72"/>
  <c r="T14" i="72"/>
  <c r="S14" i="72"/>
  <c r="R14" i="72"/>
  <c r="Q14" i="72"/>
  <c r="P14" i="72"/>
  <c r="O14" i="72"/>
  <c r="N14" i="72"/>
  <c r="M14" i="72"/>
  <c r="L14" i="72"/>
  <c r="K14" i="72"/>
  <c r="J14" i="72"/>
  <c r="I14" i="72"/>
  <c r="H14" i="72"/>
  <c r="G14" i="72"/>
  <c r="F14" i="72"/>
  <c r="E14" i="72"/>
  <c r="D14" i="72"/>
  <c r="C14" i="72"/>
  <c r="B14" i="72"/>
  <c r="AD13" i="72"/>
  <c r="AC13" i="72"/>
  <c r="AB13" i="72"/>
  <c r="AA13" i="72"/>
  <c r="Z13" i="72"/>
  <c r="AD12" i="72"/>
  <c r="AC12" i="72"/>
  <c r="AB12" i="72"/>
  <c r="AA12" i="72"/>
  <c r="Z12" i="72"/>
  <c r="AD11" i="72"/>
  <c r="AC11" i="72"/>
  <c r="AB11" i="72"/>
  <c r="AA11" i="72"/>
  <c r="Z11" i="72"/>
  <c r="AD10" i="72"/>
  <c r="AC10" i="72"/>
  <c r="AB10" i="72"/>
  <c r="AA10" i="72"/>
  <c r="Z10" i="72"/>
  <c r="Y9" i="72"/>
  <c r="X9" i="72"/>
  <c r="W9" i="72"/>
  <c r="V9" i="72"/>
  <c r="V15" i="72" s="1"/>
  <c r="U9" i="72"/>
  <c r="U15" i="72" s="1"/>
  <c r="T9" i="72"/>
  <c r="S9" i="72"/>
  <c r="R9" i="72"/>
  <c r="Q9" i="72"/>
  <c r="P9" i="72"/>
  <c r="O9" i="72"/>
  <c r="N9" i="72"/>
  <c r="N16" i="72" s="1"/>
  <c r="M9" i="72"/>
  <c r="L9" i="72"/>
  <c r="L16" i="72" s="1"/>
  <c r="K9" i="72"/>
  <c r="K16" i="72" s="1"/>
  <c r="J9" i="72"/>
  <c r="I9" i="72"/>
  <c r="H9" i="72"/>
  <c r="G9" i="72"/>
  <c r="F9" i="72"/>
  <c r="E9" i="72"/>
  <c r="E15" i="72" s="1"/>
  <c r="D9" i="72"/>
  <c r="D16" i="72" s="1"/>
  <c r="C9" i="72"/>
  <c r="C15" i="72" s="1"/>
  <c r="B9" i="72"/>
  <c r="B15" i="72" s="1"/>
  <c r="AD8" i="72"/>
  <c r="AC8" i="72"/>
  <c r="AB8" i="72"/>
  <c r="AA8" i="72"/>
  <c r="Z8" i="72"/>
  <c r="AD7" i="72"/>
  <c r="AC7" i="72"/>
  <c r="AB7" i="72"/>
  <c r="AA7" i="72"/>
  <c r="Z7" i="72"/>
  <c r="AD6" i="72"/>
  <c r="AC6" i="72"/>
  <c r="AB6" i="72"/>
  <c r="AA6" i="72"/>
  <c r="Z6" i="72"/>
  <c r="AD5" i="72"/>
  <c r="AC5" i="72"/>
  <c r="AB5" i="72"/>
  <c r="AA5" i="72"/>
  <c r="Z5" i="72"/>
  <c r="K19" i="78" l="1"/>
  <c r="T16" i="79"/>
  <c r="Z7" i="81"/>
  <c r="L20" i="78"/>
  <c r="U16" i="79"/>
  <c r="AB14" i="79"/>
  <c r="I11" i="76"/>
  <c r="C23" i="77"/>
  <c r="O24" i="77"/>
  <c r="AD11" i="78"/>
  <c r="S15" i="79"/>
  <c r="O16" i="79"/>
  <c r="B16" i="79"/>
  <c r="D24" i="77"/>
  <c r="S16" i="72"/>
  <c r="M15" i="73"/>
  <c r="Y15" i="73"/>
  <c r="Z8" i="75"/>
  <c r="AA10" i="76"/>
  <c r="F16" i="72"/>
  <c r="Y16" i="73"/>
  <c r="T16" i="72"/>
  <c r="B16" i="73"/>
  <c r="N16" i="73"/>
  <c r="I19" i="74"/>
  <c r="U19" i="74"/>
  <c r="B23" i="77"/>
  <c r="D20" i="78"/>
  <c r="T24" i="77"/>
  <c r="C16" i="72"/>
  <c r="N20" i="74"/>
  <c r="U23" i="77"/>
  <c r="G19" i="78"/>
  <c r="S19" i="78"/>
  <c r="G16" i="79"/>
  <c r="F15" i="73"/>
  <c r="R15" i="73"/>
  <c r="Q20" i="74"/>
  <c r="J24" i="77"/>
  <c r="V23" i="77"/>
  <c r="T20" i="78"/>
  <c r="M20" i="78"/>
  <c r="G23" i="77"/>
  <c r="M15" i="72"/>
  <c r="U20" i="74"/>
  <c r="K23" i="77"/>
  <c r="W24" i="77"/>
  <c r="F16" i="79"/>
  <c r="R16" i="79"/>
  <c r="W16" i="79"/>
  <c r="Z14" i="72"/>
  <c r="V16" i="72"/>
  <c r="U16" i="73"/>
  <c r="E24" i="77"/>
  <c r="S15" i="72"/>
  <c r="Z9" i="72"/>
  <c r="J16" i="72"/>
  <c r="R16" i="72"/>
  <c r="K15" i="72"/>
  <c r="M16" i="72"/>
  <c r="AB14" i="73"/>
  <c r="I16" i="73"/>
  <c r="E20" i="74"/>
  <c r="E11" i="76"/>
  <c r="M11" i="76"/>
  <c r="U11" i="76"/>
  <c r="B12" i="76"/>
  <c r="Y12" i="76"/>
  <c r="AD22" i="77"/>
  <c r="O23" i="77"/>
  <c r="U24" i="77"/>
  <c r="C20" i="78"/>
  <c r="K20" i="78"/>
  <c r="S20" i="78"/>
  <c r="AB18" i="78"/>
  <c r="C15" i="79"/>
  <c r="Z8" i="80"/>
  <c r="Z22" i="77"/>
  <c r="AA22" i="77"/>
  <c r="R23" i="77"/>
  <c r="V24" i="77"/>
  <c r="I15" i="79"/>
  <c r="Q15" i="79"/>
  <c r="J15" i="79"/>
  <c r="N15" i="72"/>
  <c r="AB9" i="73"/>
  <c r="B15" i="73"/>
  <c r="J16" i="73"/>
  <c r="Z7" i="75"/>
  <c r="R15" i="72"/>
  <c r="H20" i="74"/>
  <c r="P20" i="74"/>
  <c r="X20" i="74"/>
  <c r="AD18" i="74"/>
  <c r="I12" i="76"/>
  <c r="C24" i="77"/>
  <c r="K24" i="77"/>
  <c r="S24" i="77"/>
  <c r="AB22" i="77"/>
  <c r="K15" i="79"/>
  <c r="U16" i="72"/>
  <c r="R16" i="73"/>
  <c r="Z18" i="74"/>
  <c r="AA18" i="74"/>
  <c r="E20" i="78"/>
  <c r="R15" i="79"/>
  <c r="G19" i="74"/>
  <c r="Q12" i="76"/>
  <c r="G20" i="78"/>
  <c r="O20" i="78"/>
  <c r="W20" i="78"/>
  <c r="U20" i="78"/>
  <c r="AA7" i="76"/>
  <c r="F15" i="72"/>
  <c r="G16" i="73"/>
  <c r="O16" i="73"/>
  <c r="W16" i="73"/>
  <c r="W15" i="73"/>
  <c r="D20" i="74"/>
  <c r="L20" i="74"/>
  <c r="T20" i="74"/>
  <c r="Y20" i="74"/>
  <c r="C12" i="76"/>
  <c r="K12" i="76"/>
  <c r="S12" i="76"/>
  <c r="H11" i="76"/>
  <c r="P11" i="76"/>
  <c r="X11" i="76"/>
  <c r="R11" i="76"/>
  <c r="J23" i="77"/>
  <c r="M24" i="77"/>
  <c r="H20" i="78"/>
  <c r="P20" i="78"/>
  <c r="X20" i="78"/>
  <c r="AC14" i="79"/>
  <c r="Z8" i="82"/>
  <c r="E16" i="72"/>
  <c r="AD7" i="76"/>
  <c r="I15" i="72"/>
  <c r="Q15" i="72"/>
  <c r="J15" i="72"/>
  <c r="H16" i="73"/>
  <c r="P16" i="73"/>
  <c r="X16" i="73"/>
  <c r="Z14" i="73"/>
  <c r="V19" i="74"/>
  <c r="D12" i="76"/>
  <c r="L12" i="76"/>
  <c r="T12" i="76"/>
  <c r="AD10" i="76"/>
  <c r="S11" i="76"/>
  <c r="U12" i="76"/>
  <c r="N23" i="77"/>
  <c r="AA11" i="78"/>
  <c r="Z16" i="72"/>
  <c r="Z15" i="72"/>
  <c r="E16" i="73"/>
  <c r="G16" i="72"/>
  <c r="G15" i="72"/>
  <c r="B16" i="72"/>
  <c r="F16" i="73"/>
  <c r="V16" i="73"/>
  <c r="F20" i="74"/>
  <c r="V19" i="78"/>
  <c r="Z14" i="79"/>
  <c r="O16" i="72"/>
  <c r="O15" i="72"/>
  <c r="W15" i="72"/>
  <c r="W16" i="72"/>
  <c r="L15" i="72"/>
  <c r="Q16" i="72"/>
  <c r="N15" i="73"/>
  <c r="C20" i="74"/>
  <c r="K19" i="74"/>
  <c r="S20" i="74"/>
  <c r="Z10" i="76"/>
  <c r="AD18" i="78"/>
  <c r="W19" i="78"/>
  <c r="G15" i="79"/>
  <c r="O15" i="79"/>
  <c r="W15" i="79"/>
  <c r="I16" i="79"/>
  <c r="AD14" i="72"/>
  <c r="AC14" i="72"/>
  <c r="AB14" i="72"/>
  <c r="AA14" i="72"/>
  <c r="AD14" i="73"/>
  <c r="F12" i="76"/>
  <c r="F11" i="76"/>
  <c r="N12" i="76"/>
  <c r="N11" i="76"/>
  <c r="V12" i="76"/>
  <c r="V11" i="76"/>
  <c r="H24" i="77"/>
  <c r="H23" i="77"/>
  <c r="P24" i="77"/>
  <c r="P23" i="77"/>
  <c r="X24" i="77"/>
  <c r="X23" i="77"/>
  <c r="Z18" i="78"/>
  <c r="H16" i="79"/>
  <c r="H15" i="79"/>
  <c r="P16" i="79"/>
  <c r="P15" i="79"/>
  <c r="X16" i="79"/>
  <c r="X15" i="79"/>
  <c r="P16" i="72"/>
  <c r="P15" i="72"/>
  <c r="M16" i="73"/>
  <c r="G12" i="76"/>
  <c r="G11" i="76"/>
  <c r="O12" i="76"/>
  <c r="O11" i="76"/>
  <c r="W11" i="76"/>
  <c r="W12" i="76"/>
  <c r="I24" i="77"/>
  <c r="I23" i="77"/>
  <c r="Q24" i="77"/>
  <c r="Q23" i="77"/>
  <c r="AC13" i="77"/>
  <c r="Y24" i="77"/>
  <c r="AB13" i="77"/>
  <c r="Y23" i="77"/>
  <c r="AA13" i="77"/>
  <c r="AD13" i="77"/>
  <c r="F20" i="78"/>
  <c r="AC9" i="79"/>
  <c r="AB9" i="79"/>
  <c r="AA9" i="79"/>
  <c r="Y15" i="79"/>
  <c r="AD9" i="79"/>
  <c r="Q16" i="79"/>
  <c r="AA9" i="72"/>
  <c r="Y15" i="72"/>
  <c r="AD9" i="72"/>
  <c r="AC9" i="72"/>
  <c r="I16" i="72"/>
  <c r="Z9" i="73"/>
  <c r="C16" i="73"/>
  <c r="C15" i="73"/>
  <c r="K16" i="73"/>
  <c r="K15" i="73"/>
  <c r="S16" i="73"/>
  <c r="S15" i="73"/>
  <c r="Z11" i="74"/>
  <c r="O19" i="74"/>
  <c r="H12" i="76"/>
  <c r="P12" i="76"/>
  <c r="X12" i="76"/>
  <c r="Z9" i="79"/>
  <c r="X16" i="72"/>
  <c r="X15" i="72"/>
  <c r="T15" i="72"/>
  <c r="N20" i="78"/>
  <c r="Y16" i="79"/>
  <c r="H16" i="72"/>
  <c r="H15" i="72"/>
  <c r="D15" i="72"/>
  <c r="AB9" i="72"/>
  <c r="Y16" i="72"/>
  <c r="D16" i="73"/>
  <c r="D15" i="73"/>
  <c r="L16" i="73"/>
  <c r="L15" i="73"/>
  <c r="T16" i="73"/>
  <c r="T15" i="73"/>
  <c r="AD9" i="73"/>
  <c r="W19" i="74"/>
  <c r="J19" i="74"/>
  <c r="R19" i="74"/>
  <c r="C19" i="74"/>
  <c r="S19" i="74"/>
  <c r="D19" i="74"/>
  <c r="L19" i="74"/>
  <c r="T19" i="74"/>
  <c r="K20" i="74"/>
  <c r="AB7" i="76"/>
  <c r="D23" i="77"/>
  <c r="L23" i="77"/>
  <c r="T23" i="77"/>
  <c r="AB11" i="78"/>
  <c r="D19" i="78"/>
  <c r="L19" i="78"/>
  <c r="T19" i="78"/>
  <c r="B19" i="74"/>
  <c r="Z7" i="76"/>
  <c r="AA11" i="74"/>
  <c r="B20" i="74"/>
  <c r="AA9" i="73"/>
  <c r="AC11" i="74"/>
  <c r="AC7" i="76"/>
  <c r="AC11" i="78"/>
  <c r="AD14" i="79"/>
  <c r="AC14" i="73"/>
  <c r="H15" i="73"/>
  <c r="P15" i="73"/>
  <c r="X15" i="73"/>
  <c r="AC18" i="74"/>
  <c r="H19" i="74"/>
  <c r="P19" i="74"/>
  <c r="X19" i="74"/>
  <c r="D11" i="76"/>
  <c r="L11" i="76"/>
  <c r="T11" i="76"/>
  <c r="Z13" i="77"/>
  <c r="AC22" i="77"/>
  <c r="AC18" i="78"/>
  <c r="H19" i="78"/>
  <c r="P19" i="78"/>
  <c r="X19" i="78"/>
  <c r="D15" i="79"/>
  <c r="L15" i="79"/>
  <c r="T15" i="79"/>
  <c r="I19" i="78"/>
  <c r="Q19" i="78"/>
  <c r="Y19" i="78"/>
  <c r="E15" i="79"/>
  <c r="M15" i="79"/>
  <c r="U15" i="79"/>
  <c r="Z11" i="78"/>
  <c r="B19" i="78"/>
  <c r="J19" i="78"/>
  <c r="R19" i="78"/>
  <c r="Y20" i="78"/>
  <c r="AA14" i="79"/>
  <c r="F15" i="79"/>
  <c r="N15" i="79"/>
  <c r="V15" i="79"/>
  <c r="Z7" i="80"/>
  <c r="Z7" i="82"/>
  <c r="Z24" i="77" l="1"/>
  <c r="Z23" i="77"/>
  <c r="Z20" i="78"/>
  <c r="Z19" i="78"/>
  <c r="Z12" i="76"/>
  <c r="Z11" i="76"/>
  <c r="Z15" i="73"/>
  <c r="Z16" i="73"/>
  <c r="Z19" i="74"/>
  <c r="Z20" i="74"/>
  <c r="Z16" i="79"/>
  <c r="Z15" i="79"/>
  <c r="B247" i="69" l="1"/>
  <c r="C247" i="69"/>
  <c r="D247" i="69"/>
  <c r="E247" i="69"/>
  <c r="F247" i="69"/>
  <c r="G247" i="69"/>
  <c r="H247" i="69"/>
  <c r="I247" i="69"/>
  <c r="J247" i="69"/>
  <c r="K247" i="69"/>
  <c r="L247" i="69"/>
  <c r="M247" i="69"/>
  <c r="N247" i="69"/>
  <c r="O247" i="69"/>
  <c r="P247" i="69"/>
  <c r="Q247" i="69"/>
  <c r="R247" i="69"/>
  <c r="S247" i="69"/>
  <c r="T247" i="69"/>
  <c r="U247" i="69"/>
  <c r="V247" i="69"/>
  <c r="W247" i="69"/>
  <c r="X247" i="69"/>
  <c r="Y247" i="69"/>
  <c r="B211" i="69"/>
  <c r="C211" i="69"/>
  <c r="D211" i="69"/>
  <c r="E211" i="69"/>
  <c r="F211" i="69"/>
  <c r="G211" i="69"/>
  <c r="H211" i="69"/>
  <c r="I211" i="69"/>
  <c r="J211" i="69"/>
  <c r="K211" i="69"/>
  <c r="L211" i="69"/>
  <c r="M211" i="69"/>
  <c r="N211" i="69"/>
  <c r="O211" i="69"/>
  <c r="P211" i="69"/>
  <c r="Q211" i="69"/>
  <c r="R211" i="69"/>
  <c r="S211" i="69"/>
  <c r="T211" i="69"/>
  <c r="U211" i="69"/>
  <c r="V211" i="69"/>
  <c r="W211" i="69"/>
  <c r="X211" i="69"/>
  <c r="Y211" i="69"/>
  <c r="B194" i="69"/>
  <c r="C194" i="69"/>
  <c r="D194" i="69"/>
  <c r="E194" i="69"/>
  <c r="F194" i="69"/>
  <c r="G194" i="69"/>
  <c r="H194" i="69"/>
  <c r="I194" i="69"/>
  <c r="J194" i="69"/>
  <c r="K194" i="69"/>
  <c r="L194" i="69"/>
  <c r="M194" i="69"/>
  <c r="N194" i="69"/>
  <c r="O194" i="69"/>
  <c r="P194" i="69"/>
  <c r="Q194" i="69"/>
  <c r="R194" i="69"/>
  <c r="S194" i="69"/>
  <c r="T194" i="69"/>
  <c r="U194" i="69"/>
  <c r="V194" i="69"/>
  <c r="W194" i="69"/>
  <c r="X194" i="69"/>
  <c r="Y194" i="69"/>
  <c r="B176" i="69"/>
  <c r="C176" i="69"/>
  <c r="D176" i="69"/>
  <c r="E176" i="69"/>
  <c r="F176" i="69"/>
  <c r="G176" i="69"/>
  <c r="H176" i="69"/>
  <c r="I176" i="69"/>
  <c r="J176" i="69"/>
  <c r="K176" i="69"/>
  <c r="L176" i="69"/>
  <c r="M176" i="69"/>
  <c r="N176" i="69"/>
  <c r="O176" i="69"/>
  <c r="P176" i="69"/>
  <c r="Q176" i="69"/>
  <c r="R176" i="69"/>
  <c r="S176" i="69"/>
  <c r="T176" i="69"/>
  <c r="U176" i="69"/>
  <c r="V176" i="69"/>
  <c r="W176" i="69"/>
  <c r="X176" i="69"/>
  <c r="Y176" i="69"/>
  <c r="AA159" i="69"/>
  <c r="AB159" i="69"/>
  <c r="AC159" i="69"/>
  <c r="AD159" i="69"/>
  <c r="AF159" i="69"/>
  <c r="AA142" i="69"/>
  <c r="AB142" i="69"/>
  <c r="AC142" i="69"/>
  <c r="AD142" i="69"/>
  <c r="AF142" i="69"/>
  <c r="C89" i="69"/>
  <c r="D89" i="69"/>
  <c r="E89" i="69"/>
  <c r="F89" i="69"/>
  <c r="G89" i="69"/>
  <c r="H89" i="69"/>
  <c r="I89" i="69"/>
  <c r="J89" i="69"/>
  <c r="K89" i="69"/>
  <c r="L89" i="69"/>
  <c r="M89" i="69"/>
  <c r="N89" i="69"/>
  <c r="O89" i="69"/>
  <c r="P89" i="69"/>
  <c r="Q89" i="69"/>
  <c r="R89" i="69"/>
  <c r="S89" i="69"/>
  <c r="T89" i="69"/>
  <c r="U89" i="69"/>
  <c r="V89" i="69"/>
  <c r="W89" i="69"/>
  <c r="X89" i="69"/>
  <c r="Y89" i="69"/>
  <c r="B89" i="69"/>
  <c r="X36" i="69" l="1"/>
  <c r="W36" i="69"/>
  <c r="P36" i="69"/>
  <c r="O36" i="69"/>
  <c r="H36" i="69"/>
  <c r="G36" i="69"/>
  <c r="AF35" i="69"/>
  <c r="AA35" i="69"/>
  <c r="AD35" i="69"/>
  <c r="AB35" i="69"/>
  <c r="AA34" i="69"/>
  <c r="V36" i="69"/>
  <c r="U36" i="69"/>
  <c r="T36" i="69"/>
  <c r="S36" i="69"/>
  <c r="R36" i="69"/>
  <c r="Q36" i="69"/>
  <c r="N36" i="69"/>
  <c r="M36" i="69"/>
  <c r="L36" i="69"/>
  <c r="K36" i="69"/>
  <c r="J36" i="69"/>
  <c r="I36" i="69"/>
  <c r="F36" i="69"/>
  <c r="E36" i="69"/>
  <c r="D36" i="69"/>
  <c r="C36" i="69"/>
  <c r="AB34" i="69"/>
  <c r="AC36" i="69" l="1"/>
  <c r="Y36" i="69"/>
  <c r="AC34" i="69"/>
  <c r="B36" i="69"/>
  <c r="AB36" i="69" s="1"/>
  <c r="AC35" i="69"/>
  <c r="AD34" i="69"/>
  <c r="AF34" i="69"/>
  <c r="C64" i="71"/>
  <c r="D64" i="71"/>
  <c r="E64" i="71"/>
  <c r="F64" i="71"/>
  <c r="G64" i="71"/>
  <c r="AA64" i="71" s="1"/>
  <c r="H64" i="71"/>
  <c r="I64" i="71"/>
  <c r="J64" i="71"/>
  <c r="K64" i="71"/>
  <c r="L64" i="71"/>
  <c r="M64" i="71"/>
  <c r="N64" i="71"/>
  <c r="O64" i="71"/>
  <c r="P64" i="71"/>
  <c r="Q64" i="71"/>
  <c r="R64" i="71"/>
  <c r="S64" i="71"/>
  <c r="T64" i="71"/>
  <c r="U64" i="71"/>
  <c r="V64" i="71"/>
  <c r="W64" i="71"/>
  <c r="AI64" i="71" s="1"/>
  <c r="C65" i="71"/>
  <c r="D65" i="71"/>
  <c r="E65" i="71"/>
  <c r="F65" i="71"/>
  <c r="G65" i="71"/>
  <c r="AA65" i="71" s="1"/>
  <c r="H65" i="71"/>
  <c r="I65" i="71"/>
  <c r="J65" i="71"/>
  <c r="K65" i="71"/>
  <c r="L65" i="71"/>
  <c r="M65" i="71"/>
  <c r="N65" i="71"/>
  <c r="O65" i="71"/>
  <c r="P65" i="71"/>
  <c r="Q65" i="71"/>
  <c r="R65" i="71"/>
  <c r="S65" i="71"/>
  <c r="T65" i="71"/>
  <c r="U65" i="71"/>
  <c r="V65" i="71"/>
  <c r="W65" i="71"/>
  <c r="AI65" i="71" s="1"/>
  <c r="C66" i="71"/>
  <c r="D66" i="71"/>
  <c r="E66" i="71"/>
  <c r="F66" i="71"/>
  <c r="G66" i="71"/>
  <c r="H66" i="71"/>
  <c r="I66" i="71"/>
  <c r="J66" i="71"/>
  <c r="K66" i="71"/>
  <c r="L66" i="71"/>
  <c r="M66" i="71"/>
  <c r="N66" i="71"/>
  <c r="O66" i="71"/>
  <c r="P66" i="71"/>
  <c r="Q66" i="71"/>
  <c r="R66" i="71"/>
  <c r="S66" i="71"/>
  <c r="T66" i="71"/>
  <c r="U66" i="71"/>
  <c r="V66" i="71"/>
  <c r="W66" i="71"/>
  <c r="AI66" i="71" s="1"/>
  <c r="C67" i="71"/>
  <c r="D67" i="71"/>
  <c r="E67" i="71"/>
  <c r="F67" i="71"/>
  <c r="G67" i="71"/>
  <c r="H67" i="71"/>
  <c r="I67" i="71"/>
  <c r="J67" i="71"/>
  <c r="K67" i="71"/>
  <c r="L67" i="71"/>
  <c r="M67" i="71"/>
  <c r="N67" i="71"/>
  <c r="O67" i="71"/>
  <c r="P67" i="71"/>
  <c r="Q67" i="71"/>
  <c r="R67" i="71"/>
  <c r="S67" i="71"/>
  <c r="T67" i="71"/>
  <c r="U67" i="71"/>
  <c r="V67" i="71"/>
  <c r="W67" i="71"/>
  <c r="AI67" i="71" s="1"/>
  <c r="C68" i="71"/>
  <c r="D68" i="71"/>
  <c r="E68" i="71"/>
  <c r="F68" i="71"/>
  <c r="G68" i="71"/>
  <c r="AA68" i="71" s="1"/>
  <c r="H68" i="71"/>
  <c r="I68" i="71"/>
  <c r="J68" i="71"/>
  <c r="K68" i="71"/>
  <c r="L68" i="71"/>
  <c r="M68" i="71"/>
  <c r="N68" i="71"/>
  <c r="O68" i="71"/>
  <c r="P68" i="71"/>
  <c r="Q68" i="71"/>
  <c r="R68" i="71"/>
  <c r="S68" i="71"/>
  <c r="T68" i="71"/>
  <c r="U68" i="71"/>
  <c r="V68" i="71"/>
  <c r="W68" i="71"/>
  <c r="AI68" i="71" s="1"/>
  <c r="C69" i="71"/>
  <c r="D69" i="71"/>
  <c r="E69" i="71"/>
  <c r="F69" i="71"/>
  <c r="G69" i="71"/>
  <c r="H69" i="71"/>
  <c r="I69" i="71"/>
  <c r="J69" i="71"/>
  <c r="K69" i="71"/>
  <c r="L69" i="71"/>
  <c r="M69" i="71"/>
  <c r="N69" i="71"/>
  <c r="O69" i="71"/>
  <c r="P69" i="71"/>
  <c r="Q69" i="71"/>
  <c r="R69" i="71"/>
  <c r="S69" i="71"/>
  <c r="T69" i="71"/>
  <c r="U69" i="71"/>
  <c r="V69" i="71"/>
  <c r="W69" i="71"/>
  <c r="AI69" i="71" s="1"/>
  <c r="C70" i="71"/>
  <c r="D70" i="71"/>
  <c r="E70" i="71"/>
  <c r="F70" i="71"/>
  <c r="G70" i="71"/>
  <c r="AA70" i="71" s="1"/>
  <c r="H70" i="71"/>
  <c r="I70" i="71"/>
  <c r="J70" i="71"/>
  <c r="K70" i="71"/>
  <c r="L70" i="71"/>
  <c r="M70" i="71"/>
  <c r="N70" i="71"/>
  <c r="O70" i="71"/>
  <c r="P70" i="71"/>
  <c r="Q70" i="71"/>
  <c r="R70" i="71"/>
  <c r="S70" i="71"/>
  <c r="T70" i="71"/>
  <c r="U70" i="71"/>
  <c r="V70" i="71"/>
  <c r="W70" i="71"/>
  <c r="AI70" i="71" s="1"/>
  <c r="C71" i="71"/>
  <c r="D71" i="71"/>
  <c r="E71" i="71"/>
  <c r="F71" i="71"/>
  <c r="G71" i="71"/>
  <c r="H71" i="71"/>
  <c r="I71" i="71"/>
  <c r="J71" i="71"/>
  <c r="K71" i="71"/>
  <c r="L71" i="71"/>
  <c r="M71" i="71"/>
  <c r="N71" i="71"/>
  <c r="O71" i="71"/>
  <c r="P71" i="71"/>
  <c r="Q71" i="71"/>
  <c r="R71" i="71"/>
  <c r="S71" i="71"/>
  <c r="T71" i="71"/>
  <c r="U71" i="71"/>
  <c r="V71" i="71"/>
  <c r="W71" i="71"/>
  <c r="AI71" i="71" s="1"/>
  <c r="C72" i="71"/>
  <c r="D72" i="71"/>
  <c r="E72" i="71"/>
  <c r="F72" i="71"/>
  <c r="G72" i="71"/>
  <c r="AA72" i="71" s="1"/>
  <c r="H72" i="71"/>
  <c r="I72" i="71"/>
  <c r="J72" i="71"/>
  <c r="K72" i="71"/>
  <c r="L72" i="71"/>
  <c r="M72" i="71"/>
  <c r="N72" i="71"/>
  <c r="O72" i="71"/>
  <c r="P72" i="71"/>
  <c r="Q72" i="71"/>
  <c r="R72" i="71"/>
  <c r="S72" i="71"/>
  <c r="T72" i="71"/>
  <c r="U72" i="71"/>
  <c r="V72" i="71"/>
  <c r="W72" i="71"/>
  <c r="AI72" i="71" s="1"/>
  <c r="C73" i="71"/>
  <c r="D73" i="71"/>
  <c r="E73" i="71"/>
  <c r="F73" i="71"/>
  <c r="G73" i="71"/>
  <c r="AA73" i="71" s="1"/>
  <c r="H73" i="71"/>
  <c r="I73" i="71"/>
  <c r="J73" i="71"/>
  <c r="K73" i="71"/>
  <c r="L73" i="71"/>
  <c r="M73" i="71"/>
  <c r="N73" i="71"/>
  <c r="O73" i="71"/>
  <c r="P73" i="71"/>
  <c r="Q73" i="71"/>
  <c r="R73" i="71"/>
  <c r="S73" i="71"/>
  <c r="T73" i="71"/>
  <c r="U73" i="71"/>
  <c r="V73" i="71"/>
  <c r="W73" i="71"/>
  <c r="AI73" i="71" s="1"/>
  <c r="C74" i="71"/>
  <c r="D74" i="71"/>
  <c r="E74" i="71"/>
  <c r="F74" i="71"/>
  <c r="G74" i="71"/>
  <c r="H74" i="71"/>
  <c r="I74" i="71"/>
  <c r="J74" i="71"/>
  <c r="K74" i="71"/>
  <c r="L74" i="71"/>
  <c r="M74" i="71"/>
  <c r="N74" i="71"/>
  <c r="O74" i="71"/>
  <c r="P74" i="71"/>
  <c r="Q74" i="71"/>
  <c r="R74" i="71"/>
  <c r="S74" i="71"/>
  <c r="T74" i="71"/>
  <c r="U74" i="71"/>
  <c r="V74" i="71"/>
  <c r="W74" i="71"/>
  <c r="AI74" i="71" s="1"/>
  <c r="C75" i="71"/>
  <c r="D75" i="71"/>
  <c r="E75" i="71"/>
  <c r="F75" i="71"/>
  <c r="G75" i="71"/>
  <c r="H75" i="71"/>
  <c r="I75" i="71"/>
  <c r="J75" i="71"/>
  <c r="K75" i="71"/>
  <c r="L75" i="71"/>
  <c r="M75" i="71"/>
  <c r="N75" i="71"/>
  <c r="O75" i="71"/>
  <c r="P75" i="71"/>
  <c r="Q75" i="71"/>
  <c r="R75" i="71"/>
  <c r="S75" i="71"/>
  <c r="T75" i="71"/>
  <c r="U75" i="71"/>
  <c r="V75" i="71"/>
  <c r="W75" i="71"/>
  <c r="AI75" i="71" s="1"/>
  <c r="C76" i="71"/>
  <c r="D76" i="71"/>
  <c r="E76" i="71"/>
  <c r="F76" i="71"/>
  <c r="G76" i="71"/>
  <c r="AA76" i="71" s="1"/>
  <c r="H76" i="71"/>
  <c r="I76" i="71"/>
  <c r="J76" i="71"/>
  <c r="K76" i="71"/>
  <c r="L76" i="71"/>
  <c r="M76" i="71"/>
  <c r="N76" i="71"/>
  <c r="O76" i="71"/>
  <c r="P76" i="71"/>
  <c r="Q76" i="71"/>
  <c r="R76" i="71"/>
  <c r="S76" i="71"/>
  <c r="T76" i="71"/>
  <c r="U76" i="71"/>
  <c r="V76" i="71"/>
  <c r="W76" i="71"/>
  <c r="AI76" i="71" s="1"/>
  <c r="C77" i="71"/>
  <c r="D77" i="71"/>
  <c r="E77" i="71"/>
  <c r="F77" i="71"/>
  <c r="G77" i="71"/>
  <c r="AA77" i="71" s="1"/>
  <c r="H77" i="71"/>
  <c r="I77" i="71"/>
  <c r="J77" i="71"/>
  <c r="K77" i="71"/>
  <c r="L77" i="71"/>
  <c r="M77" i="71"/>
  <c r="N77" i="71"/>
  <c r="O77" i="71"/>
  <c r="P77" i="71"/>
  <c r="Q77" i="71"/>
  <c r="R77" i="71"/>
  <c r="S77" i="71"/>
  <c r="T77" i="71"/>
  <c r="U77" i="71"/>
  <c r="V77" i="71"/>
  <c r="W77" i="71"/>
  <c r="AI77" i="71" s="1"/>
  <c r="C78" i="71"/>
  <c r="D78" i="71"/>
  <c r="E78" i="71"/>
  <c r="F78" i="71"/>
  <c r="G78" i="71"/>
  <c r="H78" i="71"/>
  <c r="I78" i="71"/>
  <c r="J78" i="71"/>
  <c r="K78" i="71"/>
  <c r="L78" i="71"/>
  <c r="M78" i="71"/>
  <c r="N78" i="71"/>
  <c r="O78" i="71"/>
  <c r="P78" i="71"/>
  <c r="Q78" i="71"/>
  <c r="R78" i="71"/>
  <c r="S78" i="71"/>
  <c r="T78" i="71"/>
  <c r="U78" i="71"/>
  <c r="V78" i="71"/>
  <c r="W78" i="71"/>
  <c r="AI78" i="71" s="1"/>
  <c r="C79" i="71"/>
  <c r="D79" i="71"/>
  <c r="E79" i="71"/>
  <c r="F79" i="71"/>
  <c r="G79" i="71"/>
  <c r="H79" i="71"/>
  <c r="I79" i="71"/>
  <c r="J79" i="71"/>
  <c r="K79" i="71"/>
  <c r="L79" i="71"/>
  <c r="M79" i="71"/>
  <c r="N79" i="71"/>
  <c r="O79" i="71"/>
  <c r="P79" i="71"/>
  <c r="Q79" i="71"/>
  <c r="R79" i="71"/>
  <c r="S79" i="71"/>
  <c r="T79" i="71"/>
  <c r="U79" i="71"/>
  <c r="V79" i="71"/>
  <c r="W79" i="71"/>
  <c r="AI79" i="71" s="1"/>
  <c r="C80" i="71"/>
  <c r="D80" i="71"/>
  <c r="E80" i="71"/>
  <c r="F80" i="71"/>
  <c r="G80" i="71"/>
  <c r="AA80" i="71" s="1"/>
  <c r="H80" i="71"/>
  <c r="I80" i="71"/>
  <c r="J80" i="71"/>
  <c r="K80" i="71"/>
  <c r="L80" i="71"/>
  <c r="M80" i="71"/>
  <c r="N80" i="71"/>
  <c r="O80" i="71"/>
  <c r="P80" i="71"/>
  <c r="Q80" i="71"/>
  <c r="R80" i="71"/>
  <c r="S80" i="71"/>
  <c r="T80" i="71"/>
  <c r="U80" i="71"/>
  <c r="V80" i="71"/>
  <c r="W80" i="71"/>
  <c r="AI80" i="71" s="1"/>
  <c r="C81" i="71"/>
  <c r="D81" i="71"/>
  <c r="E81" i="71"/>
  <c r="F81" i="71"/>
  <c r="G81" i="71"/>
  <c r="H81" i="71"/>
  <c r="I81" i="71"/>
  <c r="J81" i="71"/>
  <c r="K81" i="71"/>
  <c r="L81" i="71"/>
  <c r="M81" i="71"/>
  <c r="N81" i="71"/>
  <c r="O81" i="71"/>
  <c r="P81" i="71"/>
  <c r="Q81" i="71"/>
  <c r="R81" i="71"/>
  <c r="S81" i="71"/>
  <c r="T81" i="71"/>
  <c r="U81" i="71"/>
  <c r="V81" i="71"/>
  <c r="W81" i="71"/>
  <c r="AI81" i="71" s="1"/>
  <c r="C82" i="71"/>
  <c r="D82" i="71"/>
  <c r="E82" i="71"/>
  <c r="F82" i="71"/>
  <c r="G82" i="71"/>
  <c r="AA82" i="71" s="1"/>
  <c r="H82" i="71"/>
  <c r="I82" i="71"/>
  <c r="J82" i="71"/>
  <c r="K82" i="71"/>
  <c r="L82" i="71"/>
  <c r="M82" i="71"/>
  <c r="N82" i="71"/>
  <c r="O82" i="71"/>
  <c r="P82" i="71"/>
  <c r="Q82" i="71"/>
  <c r="R82" i="71"/>
  <c r="S82" i="71"/>
  <c r="T82" i="71"/>
  <c r="U82" i="71"/>
  <c r="V82" i="71"/>
  <c r="W82" i="71"/>
  <c r="AI82" i="71" s="1"/>
  <c r="C83" i="71"/>
  <c r="D83" i="71"/>
  <c r="E83" i="71"/>
  <c r="F83" i="71"/>
  <c r="G83" i="71"/>
  <c r="H83" i="71"/>
  <c r="I83" i="71"/>
  <c r="J83" i="71"/>
  <c r="K83" i="71"/>
  <c r="L83" i="71"/>
  <c r="M83" i="71"/>
  <c r="N83" i="71"/>
  <c r="O83" i="71"/>
  <c r="P83" i="71"/>
  <c r="Q83" i="71"/>
  <c r="R83" i="71"/>
  <c r="S83" i="71"/>
  <c r="T83" i="71"/>
  <c r="U83" i="71"/>
  <c r="V83" i="71"/>
  <c r="W83" i="71"/>
  <c r="AI83" i="71" s="1"/>
  <c r="B65" i="71"/>
  <c r="Z65" i="71" s="1"/>
  <c r="B66" i="71"/>
  <c r="Z66" i="71" s="1"/>
  <c r="B67" i="71"/>
  <c r="Z67" i="71" s="1"/>
  <c r="B68" i="71"/>
  <c r="Z68" i="71" s="1"/>
  <c r="B69" i="71"/>
  <c r="Z69" i="71" s="1"/>
  <c r="B70" i="71"/>
  <c r="Z70" i="71" s="1"/>
  <c r="B71" i="71"/>
  <c r="Z71" i="71" s="1"/>
  <c r="B72" i="71"/>
  <c r="Z72" i="71" s="1"/>
  <c r="B73" i="71"/>
  <c r="Z73" i="71" s="1"/>
  <c r="B74" i="71"/>
  <c r="Z74" i="71" s="1"/>
  <c r="B75" i="71"/>
  <c r="Z75" i="71" s="1"/>
  <c r="B76" i="71"/>
  <c r="Z76" i="71" s="1"/>
  <c r="B77" i="71"/>
  <c r="Z77" i="71" s="1"/>
  <c r="B78" i="71"/>
  <c r="Z78" i="71" s="1"/>
  <c r="B79" i="71"/>
  <c r="Z79" i="71" s="1"/>
  <c r="B80" i="71"/>
  <c r="Z80" i="71" s="1"/>
  <c r="B81" i="71"/>
  <c r="Z81" i="71" s="1"/>
  <c r="B82" i="71"/>
  <c r="Z82" i="71" s="1"/>
  <c r="B83" i="71"/>
  <c r="Z83" i="71" s="1"/>
  <c r="B64" i="71"/>
  <c r="Z64" i="71" s="1"/>
  <c r="AA11" i="71"/>
  <c r="AB11" i="71"/>
  <c r="AA12" i="71"/>
  <c r="AB12" i="71"/>
  <c r="AA13" i="71"/>
  <c r="AB13" i="71"/>
  <c r="AA14" i="71"/>
  <c r="AB14" i="71"/>
  <c r="AA15" i="71"/>
  <c r="AB15" i="71"/>
  <c r="AA16" i="71"/>
  <c r="AB16" i="71"/>
  <c r="AA17" i="71"/>
  <c r="AB17" i="71"/>
  <c r="AA18" i="71"/>
  <c r="AB18" i="71"/>
  <c r="AA19" i="71"/>
  <c r="AB19" i="71"/>
  <c r="AA20" i="71"/>
  <c r="AB20" i="71"/>
  <c r="AA21" i="71"/>
  <c r="AB21" i="71"/>
  <c r="AA22" i="71"/>
  <c r="AB22" i="71"/>
  <c r="AA23" i="71"/>
  <c r="AB23" i="71"/>
  <c r="AA24" i="71"/>
  <c r="AB24" i="71"/>
  <c r="AA25" i="71"/>
  <c r="AB25" i="71"/>
  <c r="AA26" i="71"/>
  <c r="AB26" i="71"/>
  <c r="AA27" i="71"/>
  <c r="AB27" i="71"/>
  <c r="AA28" i="71"/>
  <c r="AB28" i="71"/>
  <c r="AA29" i="71"/>
  <c r="AB29" i="71"/>
  <c r="AB10" i="71"/>
  <c r="AA10" i="71"/>
  <c r="AA74" i="71" l="1"/>
  <c r="AA81" i="71"/>
  <c r="AB80" i="71"/>
  <c r="AC80" i="71"/>
  <c r="AB83" i="71"/>
  <c r="AC83" i="71"/>
  <c r="AA83" i="71"/>
  <c r="AB81" i="71"/>
  <c r="AC81" i="71"/>
  <c r="AB82" i="71"/>
  <c r="AC82" i="71"/>
  <c r="AB79" i="71"/>
  <c r="AC79" i="71"/>
  <c r="AB71" i="71"/>
  <c r="AC71" i="71"/>
  <c r="AC67" i="71"/>
  <c r="AB67" i="71"/>
  <c r="AC78" i="71"/>
  <c r="AB78" i="71"/>
  <c r="AB70" i="71"/>
  <c r="AC70" i="71"/>
  <c r="AA78" i="71"/>
  <c r="AA66" i="71"/>
  <c r="AB76" i="71"/>
  <c r="AC76" i="71"/>
  <c r="AB72" i="71"/>
  <c r="AC72" i="71"/>
  <c r="AB68" i="71"/>
  <c r="AC68" i="71"/>
  <c r="AC64" i="71"/>
  <c r="AB64" i="71"/>
  <c r="AB74" i="71"/>
  <c r="AC74" i="71"/>
  <c r="AC66" i="71"/>
  <c r="AB66" i="71"/>
  <c r="AB75" i="71"/>
  <c r="AC75" i="71"/>
  <c r="AA69" i="71"/>
  <c r="AA79" i="71"/>
  <c r="AA75" i="71"/>
  <c r="AA71" i="71"/>
  <c r="AA67" i="71"/>
  <c r="AB77" i="71"/>
  <c r="AC77" i="71"/>
  <c r="AB73" i="71"/>
  <c r="AC73" i="71"/>
  <c r="AC69" i="71"/>
  <c r="AB69" i="71"/>
  <c r="AC65" i="71"/>
  <c r="AB65" i="71"/>
  <c r="AF36" i="69"/>
  <c r="AD36" i="69"/>
  <c r="AA36" i="69"/>
  <c r="Y26" i="70"/>
  <c r="AG26" i="70" s="1"/>
  <c r="X26" i="70"/>
  <c r="W26" i="70"/>
  <c r="V26" i="70"/>
  <c r="U26" i="70"/>
  <c r="T26" i="70"/>
  <c r="S26" i="70"/>
  <c r="R26" i="70"/>
  <c r="Q26" i="70"/>
  <c r="P26" i="70"/>
  <c r="O26" i="70"/>
  <c r="N26" i="70"/>
  <c r="M26" i="70"/>
  <c r="L26" i="70"/>
  <c r="K26" i="70"/>
  <c r="J26" i="70"/>
  <c r="I26" i="70"/>
  <c r="H26" i="70"/>
  <c r="G26" i="70"/>
  <c r="AC26" i="70" s="1"/>
  <c r="F26" i="70"/>
  <c r="E26" i="70"/>
  <c r="D26" i="70"/>
  <c r="C26" i="70"/>
  <c r="B26" i="70"/>
  <c r="AB26" i="70" s="1"/>
  <c r="Y22" i="70"/>
  <c r="AG22" i="70" s="1"/>
  <c r="X22" i="70"/>
  <c r="W22" i="70"/>
  <c r="V22" i="70"/>
  <c r="U22" i="70"/>
  <c r="T22" i="70"/>
  <c r="S22" i="70"/>
  <c r="R22" i="70"/>
  <c r="Q22" i="70"/>
  <c r="P22" i="70"/>
  <c r="O22" i="70"/>
  <c r="N22" i="70"/>
  <c r="M22" i="70"/>
  <c r="L22" i="70"/>
  <c r="K22" i="70"/>
  <c r="J22" i="70"/>
  <c r="I22" i="70"/>
  <c r="H22" i="70"/>
  <c r="G22" i="70"/>
  <c r="AC22" i="70" s="1"/>
  <c r="F22" i="70"/>
  <c r="E22" i="70"/>
  <c r="D22" i="70"/>
  <c r="C22" i="70"/>
  <c r="B22" i="70"/>
  <c r="AB22" i="70" s="1"/>
  <c r="C18" i="70"/>
  <c r="D18" i="70"/>
  <c r="E18" i="70"/>
  <c r="F18" i="70"/>
  <c r="G18" i="70"/>
  <c r="AC18" i="70" s="1"/>
  <c r="H18" i="70"/>
  <c r="I18" i="70"/>
  <c r="J18" i="70"/>
  <c r="K18" i="70"/>
  <c r="L18" i="70"/>
  <c r="M18" i="70"/>
  <c r="N18" i="70"/>
  <c r="O18" i="70"/>
  <c r="P18" i="70"/>
  <c r="Q18" i="70"/>
  <c r="R18" i="70"/>
  <c r="S18" i="70"/>
  <c r="T18" i="70"/>
  <c r="U18" i="70"/>
  <c r="V18" i="70"/>
  <c r="W18" i="70"/>
  <c r="X18" i="70"/>
  <c r="Y18" i="70"/>
  <c r="AG18" i="70" s="1"/>
  <c r="B18" i="70"/>
  <c r="AB18" i="70" s="1"/>
  <c r="C177" i="70"/>
  <c r="D177" i="70"/>
  <c r="E177" i="70"/>
  <c r="F177" i="70"/>
  <c r="G177" i="70"/>
  <c r="H177" i="70"/>
  <c r="I177" i="70"/>
  <c r="J177" i="70"/>
  <c r="K177" i="70"/>
  <c r="L177" i="70"/>
  <c r="M177" i="70"/>
  <c r="N177" i="70"/>
  <c r="O177" i="70"/>
  <c r="P177" i="70"/>
  <c r="Q177" i="70"/>
  <c r="R177" i="70"/>
  <c r="S177" i="70"/>
  <c r="T177" i="70"/>
  <c r="U177" i="70"/>
  <c r="V177" i="70"/>
  <c r="W177" i="70"/>
  <c r="X177" i="70"/>
  <c r="Y177" i="70"/>
  <c r="AG177" i="70" s="1"/>
  <c r="C178" i="70"/>
  <c r="D178" i="70"/>
  <c r="E178" i="70"/>
  <c r="F178" i="70"/>
  <c r="G178" i="70"/>
  <c r="AC178" i="70" s="1"/>
  <c r="H178" i="70"/>
  <c r="I178" i="70"/>
  <c r="J178" i="70"/>
  <c r="K178" i="70"/>
  <c r="L178" i="70"/>
  <c r="M178" i="70"/>
  <c r="N178" i="70"/>
  <c r="O178" i="70"/>
  <c r="P178" i="70"/>
  <c r="Q178" i="70"/>
  <c r="R178" i="70"/>
  <c r="S178" i="70"/>
  <c r="T178" i="70"/>
  <c r="U178" i="70"/>
  <c r="V178" i="70"/>
  <c r="W178" i="70"/>
  <c r="X178" i="70"/>
  <c r="Y178" i="70"/>
  <c r="AG178" i="70" s="1"/>
  <c r="C179" i="70"/>
  <c r="D179" i="70"/>
  <c r="E179" i="70"/>
  <c r="F179" i="70"/>
  <c r="G179" i="70"/>
  <c r="H179" i="70"/>
  <c r="I179" i="70"/>
  <c r="J179" i="70"/>
  <c r="K179" i="70"/>
  <c r="L179" i="70"/>
  <c r="M179" i="70"/>
  <c r="N179" i="70"/>
  <c r="O179" i="70"/>
  <c r="P179" i="70"/>
  <c r="Q179" i="70"/>
  <c r="R179" i="70"/>
  <c r="S179" i="70"/>
  <c r="T179" i="70"/>
  <c r="U179" i="70"/>
  <c r="V179" i="70"/>
  <c r="W179" i="70"/>
  <c r="X179" i="70"/>
  <c r="Y179" i="70"/>
  <c r="AG179" i="70" s="1"/>
  <c r="C180" i="70"/>
  <c r="D180" i="70"/>
  <c r="E180" i="70"/>
  <c r="F180" i="70"/>
  <c r="G180" i="70"/>
  <c r="H180" i="70"/>
  <c r="I180" i="70"/>
  <c r="J180" i="70"/>
  <c r="K180" i="70"/>
  <c r="L180" i="70"/>
  <c r="M180" i="70"/>
  <c r="N180" i="70"/>
  <c r="O180" i="70"/>
  <c r="P180" i="70"/>
  <c r="Q180" i="70"/>
  <c r="R180" i="70"/>
  <c r="S180" i="70"/>
  <c r="T180" i="70"/>
  <c r="U180" i="70"/>
  <c r="V180" i="70"/>
  <c r="W180" i="70"/>
  <c r="X180" i="70"/>
  <c r="Y180" i="70"/>
  <c r="AG180" i="70" s="1"/>
  <c r="C181" i="70"/>
  <c r="D181" i="70"/>
  <c r="E181" i="70"/>
  <c r="F181" i="70"/>
  <c r="G181" i="70"/>
  <c r="H181" i="70"/>
  <c r="I181" i="70"/>
  <c r="J181" i="70"/>
  <c r="K181" i="70"/>
  <c r="L181" i="70"/>
  <c r="M181" i="70"/>
  <c r="N181" i="70"/>
  <c r="O181" i="70"/>
  <c r="P181" i="70"/>
  <c r="Q181" i="70"/>
  <c r="R181" i="70"/>
  <c r="S181" i="70"/>
  <c r="T181" i="70"/>
  <c r="U181" i="70"/>
  <c r="V181" i="70"/>
  <c r="W181" i="70"/>
  <c r="X181" i="70"/>
  <c r="Y181" i="70"/>
  <c r="AG181" i="70" s="1"/>
  <c r="C182" i="70"/>
  <c r="D182" i="70"/>
  <c r="E182" i="70"/>
  <c r="F182" i="70"/>
  <c r="G182" i="70"/>
  <c r="H182" i="70"/>
  <c r="I182" i="70"/>
  <c r="J182" i="70"/>
  <c r="K182" i="70"/>
  <c r="L182" i="70"/>
  <c r="M182" i="70"/>
  <c r="N182" i="70"/>
  <c r="O182" i="70"/>
  <c r="P182" i="70"/>
  <c r="Q182" i="70"/>
  <c r="R182" i="70"/>
  <c r="S182" i="70"/>
  <c r="T182" i="70"/>
  <c r="U182" i="70"/>
  <c r="V182" i="70"/>
  <c r="W182" i="70"/>
  <c r="X182" i="70"/>
  <c r="Y182" i="70"/>
  <c r="AG182" i="70" s="1"/>
  <c r="C183" i="70"/>
  <c r="D183" i="70"/>
  <c r="E183" i="70"/>
  <c r="F183" i="70"/>
  <c r="G183" i="70"/>
  <c r="H183" i="70"/>
  <c r="I183" i="70"/>
  <c r="J183" i="70"/>
  <c r="K183" i="70"/>
  <c r="L183" i="70"/>
  <c r="M183" i="70"/>
  <c r="N183" i="70"/>
  <c r="O183" i="70"/>
  <c r="P183" i="70"/>
  <c r="Q183" i="70"/>
  <c r="R183" i="70"/>
  <c r="S183" i="70"/>
  <c r="T183" i="70"/>
  <c r="U183" i="70"/>
  <c r="V183" i="70"/>
  <c r="W183" i="70"/>
  <c r="X183" i="70"/>
  <c r="Y183" i="70"/>
  <c r="AG183" i="70" s="1"/>
  <c r="C184" i="70"/>
  <c r="D184" i="70"/>
  <c r="E184" i="70"/>
  <c r="F184" i="70"/>
  <c r="G184" i="70"/>
  <c r="H184" i="70"/>
  <c r="I184" i="70"/>
  <c r="J184" i="70"/>
  <c r="K184" i="70"/>
  <c r="L184" i="70"/>
  <c r="M184" i="70"/>
  <c r="N184" i="70"/>
  <c r="O184" i="70"/>
  <c r="P184" i="70"/>
  <c r="Q184" i="70"/>
  <c r="R184" i="70"/>
  <c r="S184" i="70"/>
  <c r="T184" i="70"/>
  <c r="U184" i="70"/>
  <c r="V184" i="70"/>
  <c r="W184" i="70"/>
  <c r="X184" i="70"/>
  <c r="Y184" i="70"/>
  <c r="AG184" i="70" s="1"/>
  <c r="C185" i="70"/>
  <c r="D185" i="70"/>
  <c r="E185" i="70"/>
  <c r="F185" i="70"/>
  <c r="G185" i="70"/>
  <c r="H185" i="70"/>
  <c r="I185" i="70"/>
  <c r="J185" i="70"/>
  <c r="K185" i="70"/>
  <c r="L185" i="70"/>
  <c r="M185" i="70"/>
  <c r="N185" i="70"/>
  <c r="O185" i="70"/>
  <c r="P185" i="70"/>
  <c r="Q185" i="70"/>
  <c r="R185" i="70"/>
  <c r="S185" i="70"/>
  <c r="T185" i="70"/>
  <c r="U185" i="70"/>
  <c r="V185" i="70"/>
  <c r="W185" i="70"/>
  <c r="X185" i="70"/>
  <c r="Y185" i="70"/>
  <c r="AG185" i="70" s="1"/>
  <c r="C186" i="70"/>
  <c r="D186" i="70"/>
  <c r="E186" i="70"/>
  <c r="F186" i="70"/>
  <c r="G186" i="70"/>
  <c r="H186" i="70"/>
  <c r="I186" i="70"/>
  <c r="J186" i="70"/>
  <c r="K186" i="70"/>
  <c r="L186" i="70"/>
  <c r="M186" i="70"/>
  <c r="N186" i="70"/>
  <c r="O186" i="70"/>
  <c r="P186" i="70"/>
  <c r="Q186" i="70"/>
  <c r="R186" i="70"/>
  <c r="S186" i="70"/>
  <c r="T186" i="70"/>
  <c r="U186" i="70"/>
  <c r="V186" i="70"/>
  <c r="W186" i="70"/>
  <c r="X186" i="70"/>
  <c r="Y186" i="70"/>
  <c r="AG186" i="70" s="1"/>
  <c r="C187" i="70"/>
  <c r="D187" i="70"/>
  <c r="E187" i="70"/>
  <c r="F187" i="70"/>
  <c r="G187" i="70"/>
  <c r="AC187" i="70" s="1"/>
  <c r="H187" i="70"/>
  <c r="I187" i="70"/>
  <c r="J187" i="70"/>
  <c r="K187" i="70"/>
  <c r="L187" i="70"/>
  <c r="M187" i="70"/>
  <c r="N187" i="70"/>
  <c r="O187" i="70"/>
  <c r="P187" i="70"/>
  <c r="Q187" i="70"/>
  <c r="R187" i="70"/>
  <c r="S187" i="70"/>
  <c r="T187" i="70"/>
  <c r="U187" i="70"/>
  <c r="V187" i="70"/>
  <c r="W187" i="70"/>
  <c r="X187" i="70"/>
  <c r="Y187" i="70"/>
  <c r="AG187" i="70" s="1"/>
  <c r="C188" i="70"/>
  <c r="D188" i="70"/>
  <c r="E188" i="70"/>
  <c r="F188" i="70"/>
  <c r="G188" i="70"/>
  <c r="AC188" i="70" s="1"/>
  <c r="H188" i="70"/>
  <c r="I188" i="70"/>
  <c r="J188" i="70"/>
  <c r="K188" i="70"/>
  <c r="L188" i="70"/>
  <c r="M188" i="70"/>
  <c r="N188" i="70"/>
  <c r="O188" i="70"/>
  <c r="P188" i="70"/>
  <c r="Q188" i="70"/>
  <c r="R188" i="70"/>
  <c r="S188" i="70"/>
  <c r="T188" i="70"/>
  <c r="U188" i="70"/>
  <c r="V188" i="70"/>
  <c r="W188" i="70"/>
  <c r="X188" i="70"/>
  <c r="Y188" i="70"/>
  <c r="AG188" i="70" s="1"/>
  <c r="B178" i="70"/>
  <c r="AB178" i="70" s="1"/>
  <c r="B179" i="70"/>
  <c r="AB179" i="70" s="1"/>
  <c r="B180" i="70"/>
  <c r="AB180" i="70" s="1"/>
  <c r="B181" i="70"/>
  <c r="AB181" i="70" s="1"/>
  <c r="B182" i="70"/>
  <c r="AB182" i="70" s="1"/>
  <c r="B183" i="70"/>
  <c r="AB183" i="70" s="1"/>
  <c r="B184" i="70"/>
  <c r="AB184" i="70" s="1"/>
  <c r="B185" i="70"/>
  <c r="AB185" i="70" s="1"/>
  <c r="B186" i="70"/>
  <c r="AB186" i="70" s="1"/>
  <c r="B187" i="70"/>
  <c r="AB187" i="70" s="1"/>
  <c r="B188" i="70"/>
  <c r="AB188" i="70" s="1"/>
  <c r="B177" i="70"/>
  <c r="AB177" i="70" s="1"/>
  <c r="C107" i="70"/>
  <c r="D107" i="70"/>
  <c r="E107" i="70"/>
  <c r="F107" i="70"/>
  <c r="G107" i="70"/>
  <c r="H107" i="70"/>
  <c r="I107" i="70"/>
  <c r="J107" i="70"/>
  <c r="K107" i="70"/>
  <c r="L107" i="70"/>
  <c r="M107" i="70"/>
  <c r="N107" i="70"/>
  <c r="O107" i="70"/>
  <c r="P107" i="70"/>
  <c r="Q107" i="70"/>
  <c r="R107" i="70"/>
  <c r="S107" i="70"/>
  <c r="T107" i="70"/>
  <c r="U107" i="70"/>
  <c r="V107" i="70"/>
  <c r="W107" i="70"/>
  <c r="X107" i="70"/>
  <c r="Y107" i="70"/>
  <c r="AG107" i="70" s="1"/>
  <c r="C108" i="70"/>
  <c r="D108" i="70"/>
  <c r="E108" i="70"/>
  <c r="F108" i="70"/>
  <c r="G108" i="70"/>
  <c r="AC108" i="70" s="1"/>
  <c r="H108" i="70"/>
  <c r="I108" i="70"/>
  <c r="J108" i="70"/>
  <c r="K108" i="70"/>
  <c r="L108" i="70"/>
  <c r="M108" i="70"/>
  <c r="N108" i="70"/>
  <c r="O108" i="70"/>
  <c r="P108" i="70"/>
  <c r="Q108" i="70"/>
  <c r="R108" i="70"/>
  <c r="S108" i="70"/>
  <c r="T108" i="70"/>
  <c r="U108" i="70"/>
  <c r="V108" i="70"/>
  <c r="W108" i="70"/>
  <c r="X108" i="70"/>
  <c r="Y108" i="70"/>
  <c r="AG108" i="70" s="1"/>
  <c r="C109" i="70"/>
  <c r="D109" i="70"/>
  <c r="E109" i="70"/>
  <c r="F109" i="70"/>
  <c r="G109" i="70"/>
  <c r="AC109" i="70" s="1"/>
  <c r="H109" i="70"/>
  <c r="I109" i="70"/>
  <c r="J109" i="70"/>
  <c r="K109" i="70"/>
  <c r="L109" i="70"/>
  <c r="M109" i="70"/>
  <c r="N109" i="70"/>
  <c r="O109" i="70"/>
  <c r="P109" i="70"/>
  <c r="Q109" i="70"/>
  <c r="R109" i="70"/>
  <c r="S109" i="70"/>
  <c r="T109" i="70"/>
  <c r="U109" i="70"/>
  <c r="V109" i="70"/>
  <c r="W109" i="70"/>
  <c r="X109" i="70"/>
  <c r="Y109" i="70"/>
  <c r="AG109" i="70" s="1"/>
  <c r="C110" i="70"/>
  <c r="D110" i="70"/>
  <c r="E110" i="70"/>
  <c r="F110" i="70"/>
  <c r="G110" i="70"/>
  <c r="H110" i="70"/>
  <c r="I110" i="70"/>
  <c r="J110" i="70"/>
  <c r="K110" i="70"/>
  <c r="L110" i="70"/>
  <c r="M110" i="70"/>
  <c r="N110" i="70"/>
  <c r="O110" i="70"/>
  <c r="P110" i="70"/>
  <c r="Q110" i="70"/>
  <c r="R110" i="70"/>
  <c r="S110" i="70"/>
  <c r="T110" i="70"/>
  <c r="U110" i="70"/>
  <c r="V110" i="70"/>
  <c r="W110" i="70"/>
  <c r="X110" i="70"/>
  <c r="Y110" i="70"/>
  <c r="AG110" i="70" s="1"/>
  <c r="C111" i="70"/>
  <c r="D111" i="70"/>
  <c r="E111" i="70"/>
  <c r="F111" i="70"/>
  <c r="G111" i="70"/>
  <c r="H111" i="70"/>
  <c r="I111" i="70"/>
  <c r="J111" i="70"/>
  <c r="K111" i="70"/>
  <c r="L111" i="70"/>
  <c r="M111" i="70"/>
  <c r="N111" i="70"/>
  <c r="O111" i="70"/>
  <c r="P111" i="70"/>
  <c r="Q111" i="70"/>
  <c r="R111" i="70"/>
  <c r="S111" i="70"/>
  <c r="T111" i="70"/>
  <c r="U111" i="70"/>
  <c r="V111" i="70"/>
  <c r="W111" i="70"/>
  <c r="X111" i="70"/>
  <c r="Y111" i="70"/>
  <c r="AG111" i="70" s="1"/>
  <c r="C112" i="70"/>
  <c r="D112" i="70"/>
  <c r="E112" i="70"/>
  <c r="F112" i="70"/>
  <c r="G112" i="70"/>
  <c r="H112" i="70"/>
  <c r="I112" i="70"/>
  <c r="J112" i="70"/>
  <c r="K112" i="70"/>
  <c r="L112" i="70"/>
  <c r="M112" i="70"/>
  <c r="N112" i="70"/>
  <c r="O112" i="70"/>
  <c r="P112" i="70"/>
  <c r="Q112" i="70"/>
  <c r="R112" i="70"/>
  <c r="S112" i="70"/>
  <c r="T112" i="70"/>
  <c r="U112" i="70"/>
  <c r="V112" i="70"/>
  <c r="W112" i="70"/>
  <c r="X112" i="70"/>
  <c r="Y112" i="70"/>
  <c r="AG112" i="70" s="1"/>
  <c r="C113" i="70"/>
  <c r="D113" i="70"/>
  <c r="E113" i="70"/>
  <c r="F113" i="70"/>
  <c r="G113" i="70"/>
  <c r="H113" i="70"/>
  <c r="I113" i="70"/>
  <c r="J113" i="70"/>
  <c r="K113" i="70"/>
  <c r="L113" i="70"/>
  <c r="M113" i="70"/>
  <c r="N113" i="70"/>
  <c r="O113" i="70"/>
  <c r="P113" i="70"/>
  <c r="Q113" i="70"/>
  <c r="R113" i="70"/>
  <c r="S113" i="70"/>
  <c r="T113" i="70"/>
  <c r="U113" i="70"/>
  <c r="V113" i="70"/>
  <c r="W113" i="70"/>
  <c r="X113" i="70"/>
  <c r="Y113" i="70"/>
  <c r="AG113" i="70" s="1"/>
  <c r="C114" i="70"/>
  <c r="D114" i="70"/>
  <c r="E114" i="70"/>
  <c r="F114" i="70"/>
  <c r="G114" i="70"/>
  <c r="H114" i="70"/>
  <c r="I114" i="70"/>
  <c r="J114" i="70"/>
  <c r="K114" i="70"/>
  <c r="L114" i="70"/>
  <c r="M114" i="70"/>
  <c r="N114" i="70"/>
  <c r="O114" i="70"/>
  <c r="P114" i="70"/>
  <c r="Q114" i="70"/>
  <c r="R114" i="70"/>
  <c r="S114" i="70"/>
  <c r="T114" i="70"/>
  <c r="U114" i="70"/>
  <c r="V114" i="70"/>
  <c r="W114" i="70"/>
  <c r="X114" i="70"/>
  <c r="Y114" i="70"/>
  <c r="AG114" i="70" s="1"/>
  <c r="C115" i="70"/>
  <c r="D115" i="70"/>
  <c r="E115" i="70"/>
  <c r="F115" i="70"/>
  <c r="G115" i="70"/>
  <c r="H115" i="70"/>
  <c r="I115" i="70"/>
  <c r="J115" i="70"/>
  <c r="K115" i="70"/>
  <c r="L115" i="70"/>
  <c r="M115" i="70"/>
  <c r="N115" i="70"/>
  <c r="O115" i="70"/>
  <c r="P115" i="70"/>
  <c r="Q115" i="70"/>
  <c r="R115" i="70"/>
  <c r="S115" i="70"/>
  <c r="T115" i="70"/>
  <c r="U115" i="70"/>
  <c r="V115" i="70"/>
  <c r="W115" i="70"/>
  <c r="X115" i="70"/>
  <c r="Y115" i="70"/>
  <c r="AG115" i="70" s="1"/>
  <c r="C116" i="70"/>
  <c r="D116" i="70"/>
  <c r="E116" i="70"/>
  <c r="F116" i="70"/>
  <c r="G116" i="70"/>
  <c r="H116" i="70"/>
  <c r="I116" i="70"/>
  <c r="J116" i="70"/>
  <c r="K116" i="70"/>
  <c r="L116" i="70"/>
  <c r="M116" i="70"/>
  <c r="N116" i="70"/>
  <c r="O116" i="70"/>
  <c r="P116" i="70"/>
  <c r="Q116" i="70"/>
  <c r="R116" i="70"/>
  <c r="S116" i="70"/>
  <c r="T116" i="70"/>
  <c r="U116" i="70"/>
  <c r="V116" i="70"/>
  <c r="W116" i="70"/>
  <c r="X116" i="70"/>
  <c r="Y116" i="70"/>
  <c r="AG116" i="70" s="1"/>
  <c r="C117" i="70"/>
  <c r="D117" i="70"/>
  <c r="E117" i="70"/>
  <c r="F117" i="70"/>
  <c r="G117" i="70"/>
  <c r="AC117" i="70" s="1"/>
  <c r="H117" i="70"/>
  <c r="I117" i="70"/>
  <c r="J117" i="70"/>
  <c r="K117" i="70"/>
  <c r="L117" i="70"/>
  <c r="M117" i="70"/>
  <c r="N117" i="70"/>
  <c r="O117" i="70"/>
  <c r="P117" i="70"/>
  <c r="Q117" i="70"/>
  <c r="R117" i="70"/>
  <c r="S117" i="70"/>
  <c r="T117" i="70"/>
  <c r="U117" i="70"/>
  <c r="V117" i="70"/>
  <c r="W117" i="70"/>
  <c r="X117" i="70"/>
  <c r="Y117" i="70"/>
  <c r="AG117" i="70" s="1"/>
  <c r="C118" i="70"/>
  <c r="D118" i="70"/>
  <c r="E118" i="70"/>
  <c r="F118" i="70"/>
  <c r="G118" i="70"/>
  <c r="AC118" i="70" s="1"/>
  <c r="H118" i="70"/>
  <c r="I118" i="70"/>
  <c r="J118" i="70"/>
  <c r="K118" i="70"/>
  <c r="L118" i="70"/>
  <c r="M118" i="70"/>
  <c r="N118" i="70"/>
  <c r="O118" i="70"/>
  <c r="P118" i="70"/>
  <c r="Q118" i="70"/>
  <c r="R118" i="70"/>
  <c r="S118" i="70"/>
  <c r="T118" i="70"/>
  <c r="U118" i="70"/>
  <c r="V118" i="70"/>
  <c r="W118" i="70"/>
  <c r="X118" i="70"/>
  <c r="Y118" i="70"/>
  <c r="AG118" i="70" s="1"/>
  <c r="C119" i="70"/>
  <c r="D119" i="70"/>
  <c r="E119" i="70"/>
  <c r="F119" i="70"/>
  <c r="G119" i="70"/>
  <c r="H119" i="70"/>
  <c r="I119" i="70"/>
  <c r="J119" i="70"/>
  <c r="K119" i="70"/>
  <c r="L119" i="70"/>
  <c r="M119" i="70"/>
  <c r="N119" i="70"/>
  <c r="O119" i="70"/>
  <c r="P119" i="70"/>
  <c r="Q119" i="70"/>
  <c r="R119" i="70"/>
  <c r="S119" i="70"/>
  <c r="T119" i="70"/>
  <c r="U119" i="70"/>
  <c r="V119" i="70"/>
  <c r="W119" i="70"/>
  <c r="X119" i="70"/>
  <c r="Y119" i="70"/>
  <c r="AG119" i="70" s="1"/>
  <c r="C120" i="70"/>
  <c r="D120" i="70"/>
  <c r="E120" i="70"/>
  <c r="F120" i="70"/>
  <c r="G120" i="70"/>
  <c r="AC120" i="70" s="1"/>
  <c r="H120" i="70"/>
  <c r="I120" i="70"/>
  <c r="J120" i="70"/>
  <c r="K120" i="70"/>
  <c r="L120" i="70"/>
  <c r="M120" i="70"/>
  <c r="N120" i="70"/>
  <c r="O120" i="70"/>
  <c r="P120" i="70"/>
  <c r="Q120" i="70"/>
  <c r="R120" i="70"/>
  <c r="S120" i="70"/>
  <c r="T120" i="70"/>
  <c r="U120" i="70"/>
  <c r="V120" i="70"/>
  <c r="W120" i="70"/>
  <c r="X120" i="70"/>
  <c r="Y120" i="70"/>
  <c r="AG120" i="70" s="1"/>
  <c r="C121" i="70"/>
  <c r="D121" i="70"/>
  <c r="E121" i="70"/>
  <c r="F121" i="70"/>
  <c r="G121" i="70"/>
  <c r="H121" i="70"/>
  <c r="I121" i="70"/>
  <c r="J121" i="70"/>
  <c r="K121" i="70"/>
  <c r="L121" i="70"/>
  <c r="M121" i="70"/>
  <c r="N121" i="70"/>
  <c r="O121" i="70"/>
  <c r="P121" i="70"/>
  <c r="Q121" i="70"/>
  <c r="R121" i="70"/>
  <c r="S121" i="70"/>
  <c r="T121" i="70"/>
  <c r="U121" i="70"/>
  <c r="V121" i="70"/>
  <c r="W121" i="70"/>
  <c r="X121" i="70"/>
  <c r="Y121" i="70"/>
  <c r="AG121" i="70" s="1"/>
  <c r="C122" i="70"/>
  <c r="D122" i="70"/>
  <c r="E122" i="70"/>
  <c r="F122" i="70"/>
  <c r="G122" i="70"/>
  <c r="H122" i="70"/>
  <c r="I122" i="70"/>
  <c r="J122" i="70"/>
  <c r="K122" i="70"/>
  <c r="L122" i="70"/>
  <c r="M122" i="70"/>
  <c r="N122" i="70"/>
  <c r="O122" i="70"/>
  <c r="P122" i="70"/>
  <c r="Q122" i="70"/>
  <c r="R122" i="70"/>
  <c r="S122" i="70"/>
  <c r="T122" i="70"/>
  <c r="U122" i="70"/>
  <c r="V122" i="70"/>
  <c r="W122" i="70"/>
  <c r="X122" i="70"/>
  <c r="Y122" i="70"/>
  <c r="AG122" i="70" s="1"/>
  <c r="C123" i="70"/>
  <c r="D123" i="70"/>
  <c r="E123" i="70"/>
  <c r="F123" i="70"/>
  <c r="G123" i="70"/>
  <c r="H123" i="70"/>
  <c r="I123" i="70"/>
  <c r="J123" i="70"/>
  <c r="K123" i="70"/>
  <c r="L123" i="70"/>
  <c r="M123" i="70"/>
  <c r="N123" i="70"/>
  <c r="O123" i="70"/>
  <c r="P123" i="70"/>
  <c r="Q123" i="70"/>
  <c r="R123" i="70"/>
  <c r="S123" i="70"/>
  <c r="T123" i="70"/>
  <c r="U123" i="70"/>
  <c r="V123" i="70"/>
  <c r="W123" i="70"/>
  <c r="X123" i="70"/>
  <c r="Y123" i="70"/>
  <c r="AG123" i="70" s="1"/>
  <c r="C124" i="70"/>
  <c r="D124" i="70"/>
  <c r="E124" i="70"/>
  <c r="F124" i="70"/>
  <c r="G124" i="70"/>
  <c r="H124" i="70"/>
  <c r="I124" i="70"/>
  <c r="J124" i="70"/>
  <c r="K124" i="70"/>
  <c r="L124" i="70"/>
  <c r="M124" i="70"/>
  <c r="N124" i="70"/>
  <c r="O124" i="70"/>
  <c r="P124" i="70"/>
  <c r="Q124" i="70"/>
  <c r="R124" i="70"/>
  <c r="S124" i="70"/>
  <c r="T124" i="70"/>
  <c r="U124" i="70"/>
  <c r="V124" i="70"/>
  <c r="W124" i="70"/>
  <c r="X124" i="70"/>
  <c r="Y124" i="70"/>
  <c r="AG124" i="70" s="1"/>
  <c r="C125" i="70"/>
  <c r="D125" i="70"/>
  <c r="E125" i="70"/>
  <c r="F125" i="70"/>
  <c r="G125" i="70"/>
  <c r="H125" i="70"/>
  <c r="I125" i="70"/>
  <c r="J125" i="70"/>
  <c r="K125" i="70"/>
  <c r="L125" i="70"/>
  <c r="M125" i="70"/>
  <c r="N125" i="70"/>
  <c r="O125" i="70"/>
  <c r="P125" i="70"/>
  <c r="Q125" i="70"/>
  <c r="R125" i="70"/>
  <c r="S125" i="70"/>
  <c r="T125" i="70"/>
  <c r="U125" i="70"/>
  <c r="V125" i="70"/>
  <c r="W125" i="70"/>
  <c r="X125" i="70"/>
  <c r="Y125" i="70"/>
  <c r="AG125" i="70" s="1"/>
  <c r="C126" i="70"/>
  <c r="D126" i="70"/>
  <c r="E126" i="70"/>
  <c r="F126" i="70"/>
  <c r="G126" i="70"/>
  <c r="H126" i="70"/>
  <c r="I126" i="70"/>
  <c r="J126" i="70"/>
  <c r="K126" i="70"/>
  <c r="L126" i="70"/>
  <c r="M126" i="70"/>
  <c r="N126" i="70"/>
  <c r="O126" i="70"/>
  <c r="P126" i="70"/>
  <c r="Q126" i="70"/>
  <c r="R126" i="70"/>
  <c r="S126" i="70"/>
  <c r="T126" i="70"/>
  <c r="U126" i="70"/>
  <c r="V126" i="70"/>
  <c r="W126" i="70"/>
  <c r="X126" i="70"/>
  <c r="Y126" i="70"/>
  <c r="AG126" i="70" s="1"/>
  <c r="C127" i="70"/>
  <c r="D127" i="70"/>
  <c r="E127" i="70"/>
  <c r="F127" i="70"/>
  <c r="G127" i="70"/>
  <c r="H127" i="70"/>
  <c r="I127" i="70"/>
  <c r="J127" i="70"/>
  <c r="K127" i="70"/>
  <c r="L127" i="70"/>
  <c r="M127" i="70"/>
  <c r="N127" i="70"/>
  <c r="O127" i="70"/>
  <c r="P127" i="70"/>
  <c r="Q127" i="70"/>
  <c r="R127" i="70"/>
  <c r="S127" i="70"/>
  <c r="T127" i="70"/>
  <c r="U127" i="70"/>
  <c r="V127" i="70"/>
  <c r="W127" i="70"/>
  <c r="X127" i="70"/>
  <c r="Y127" i="70"/>
  <c r="AG127" i="70" s="1"/>
  <c r="C128" i="70"/>
  <c r="D128" i="70"/>
  <c r="E128" i="70"/>
  <c r="F128" i="70"/>
  <c r="G128" i="70"/>
  <c r="H128" i="70"/>
  <c r="I128" i="70"/>
  <c r="J128" i="70"/>
  <c r="K128" i="70"/>
  <c r="L128" i="70"/>
  <c r="M128" i="70"/>
  <c r="N128" i="70"/>
  <c r="O128" i="70"/>
  <c r="P128" i="70"/>
  <c r="Q128" i="70"/>
  <c r="R128" i="70"/>
  <c r="S128" i="70"/>
  <c r="T128" i="70"/>
  <c r="U128" i="70"/>
  <c r="V128" i="70"/>
  <c r="W128" i="70"/>
  <c r="X128" i="70"/>
  <c r="Y128" i="70"/>
  <c r="AG128" i="70" s="1"/>
  <c r="C129" i="70"/>
  <c r="D129" i="70"/>
  <c r="E129" i="70"/>
  <c r="F129" i="70"/>
  <c r="G129" i="70"/>
  <c r="AC129" i="70" s="1"/>
  <c r="H129" i="70"/>
  <c r="I129" i="70"/>
  <c r="J129" i="70"/>
  <c r="K129" i="70"/>
  <c r="L129" i="70"/>
  <c r="M129" i="70"/>
  <c r="N129" i="70"/>
  <c r="O129" i="70"/>
  <c r="P129" i="70"/>
  <c r="Q129" i="70"/>
  <c r="R129" i="70"/>
  <c r="S129" i="70"/>
  <c r="T129" i="70"/>
  <c r="U129" i="70"/>
  <c r="V129" i="70"/>
  <c r="W129" i="70"/>
  <c r="X129" i="70"/>
  <c r="Y129" i="70"/>
  <c r="AG129" i="70" s="1"/>
  <c r="C130" i="70"/>
  <c r="D130" i="70"/>
  <c r="E130" i="70"/>
  <c r="F130" i="70"/>
  <c r="G130" i="70"/>
  <c r="AC130" i="70" s="1"/>
  <c r="H130" i="70"/>
  <c r="I130" i="70"/>
  <c r="J130" i="70"/>
  <c r="K130" i="70"/>
  <c r="L130" i="70"/>
  <c r="M130" i="70"/>
  <c r="N130" i="70"/>
  <c r="O130" i="70"/>
  <c r="P130" i="70"/>
  <c r="Q130" i="70"/>
  <c r="R130" i="70"/>
  <c r="S130" i="70"/>
  <c r="T130" i="70"/>
  <c r="U130" i="70"/>
  <c r="V130" i="70"/>
  <c r="W130" i="70"/>
  <c r="X130" i="70"/>
  <c r="Y130" i="70"/>
  <c r="AG130" i="70" s="1"/>
  <c r="B108" i="70"/>
  <c r="AB108" i="70" s="1"/>
  <c r="B109" i="70"/>
  <c r="AB109" i="70" s="1"/>
  <c r="B110" i="70"/>
  <c r="AB110" i="70" s="1"/>
  <c r="B111" i="70"/>
  <c r="AB111" i="70" s="1"/>
  <c r="B112" i="70"/>
  <c r="AB112" i="70" s="1"/>
  <c r="B113" i="70"/>
  <c r="AB113" i="70" s="1"/>
  <c r="B114" i="70"/>
  <c r="AB114" i="70" s="1"/>
  <c r="B115" i="70"/>
  <c r="AB115" i="70" s="1"/>
  <c r="B116" i="70"/>
  <c r="AB116" i="70" s="1"/>
  <c r="B117" i="70"/>
  <c r="AB117" i="70" s="1"/>
  <c r="B118" i="70"/>
  <c r="AB118" i="70" s="1"/>
  <c r="B119" i="70"/>
  <c r="AB119" i="70" s="1"/>
  <c r="B120" i="70"/>
  <c r="AB120" i="70" s="1"/>
  <c r="B121" i="70"/>
  <c r="AB121" i="70" s="1"/>
  <c r="B122" i="70"/>
  <c r="AB122" i="70" s="1"/>
  <c r="B123" i="70"/>
  <c r="AB123" i="70" s="1"/>
  <c r="B124" i="70"/>
  <c r="B125" i="70"/>
  <c r="AB125" i="70" s="1"/>
  <c r="B126" i="70"/>
  <c r="AB126" i="70" s="1"/>
  <c r="B127" i="70"/>
  <c r="AB127" i="70" s="1"/>
  <c r="B128" i="70"/>
  <c r="AB128" i="70" s="1"/>
  <c r="B129" i="70"/>
  <c r="AB129" i="70" s="1"/>
  <c r="B130" i="70"/>
  <c r="AB130" i="70" s="1"/>
  <c r="B107" i="70"/>
  <c r="AB107" i="70" s="1"/>
  <c r="AD16" i="70"/>
  <c r="AC16" i="70"/>
  <c r="C245" i="69"/>
  <c r="D245" i="69"/>
  <c r="E245" i="69"/>
  <c r="F245" i="69"/>
  <c r="G245" i="69"/>
  <c r="H245" i="69"/>
  <c r="I245" i="69"/>
  <c r="J245" i="69"/>
  <c r="K245" i="69"/>
  <c r="L245" i="69"/>
  <c r="M245" i="69"/>
  <c r="N245" i="69"/>
  <c r="O245" i="69"/>
  <c r="P245" i="69"/>
  <c r="Q245" i="69"/>
  <c r="R245" i="69"/>
  <c r="S245" i="69"/>
  <c r="T245" i="69"/>
  <c r="U245" i="69"/>
  <c r="V245" i="69"/>
  <c r="W245" i="69"/>
  <c r="X245" i="69"/>
  <c r="Y245" i="69"/>
  <c r="C248" i="69"/>
  <c r="D248" i="69"/>
  <c r="E248" i="69"/>
  <c r="F248" i="69"/>
  <c r="G248" i="69"/>
  <c r="H248" i="69"/>
  <c r="I248" i="69"/>
  <c r="J248" i="69"/>
  <c r="K248" i="69"/>
  <c r="L248" i="69"/>
  <c r="M248" i="69"/>
  <c r="N248" i="69"/>
  <c r="O248" i="69"/>
  <c r="P248" i="69"/>
  <c r="Q248" i="69"/>
  <c r="R248" i="69"/>
  <c r="S248" i="69"/>
  <c r="T248" i="69"/>
  <c r="U248" i="69"/>
  <c r="V248" i="69"/>
  <c r="W248" i="69"/>
  <c r="X248" i="69"/>
  <c r="Y248" i="69"/>
  <c r="C249" i="69"/>
  <c r="D249" i="69"/>
  <c r="E249" i="69"/>
  <c r="F249" i="69"/>
  <c r="G249" i="69"/>
  <c r="H249" i="69"/>
  <c r="I249" i="69"/>
  <c r="J249" i="69"/>
  <c r="K249" i="69"/>
  <c r="L249" i="69"/>
  <c r="M249" i="69"/>
  <c r="N249" i="69"/>
  <c r="O249" i="69"/>
  <c r="P249" i="69"/>
  <c r="Q249" i="69"/>
  <c r="R249" i="69"/>
  <c r="S249" i="69"/>
  <c r="T249" i="69"/>
  <c r="U249" i="69"/>
  <c r="V249" i="69"/>
  <c r="W249" i="69"/>
  <c r="X249" i="69"/>
  <c r="Y249" i="69"/>
  <c r="C250" i="69"/>
  <c r="D250" i="69"/>
  <c r="E250" i="69"/>
  <c r="F250" i="69"/>
  <c r="G250" i="69"/>
  <c r="H250" i="69"/>
  <c r="I250" i="69"/>
  <c r="J250" i="69"/>
  <c r="K250" i="69"/>
  <c r="L250" i="69"/>
  <c r="M250" i="69"/>
  <c r="N250" i="69"/>
  <c r="O250" i="69"/>
  <c r="P250" i="69"/>
  <c r="Q250" i="69"/>
  <c r="R250" i="69"/>
  <c r="S250" i="69"/>
  <c r="T250" i="69"/>
  <c r="U250" i="69"/>
  <c r="V250" i="69"/>
  <c r="W250" i="69"/>
  <c r="X250" i="69"/>
  <c r="Y250" i="69"/>
  <c r="C252" i="69"/>
  <c r="D252" i="69"/>
  <c r="E252" i="69"/>
  <c r="F252" i="69"/>
  <c r="G252" i="69"/>
  <c r="H252" i="69"/>
  <c r="I252" i="69"/>
  <c r="J252" i="69"/>
  <c r="K252" i="69"/>
  <c r="L252" i="69"/>
  <c r="M252" i="69"/>
  <c r="N252" i="69"/>
  <c r="O252" i="69"/>
  <c r="P252" i="69"/>
  <c r="Q252" i="69"/>
  <c r="R252" i="69"/>
  <c r="S252" i="69"/>
  <c r="T252" i="69"/>
  <c r="U252" i="69"/>
  <c r="V252" i="69"/>
  <c r="W252" i="69"/>
  <c r="X252" i="69"/>
  <c r="Y252" i="69"/>
  <c r="C253" i="69"/>
  <c r="D253" i="69"/>
  <c r="E253" i="69"/>
  <c r="F253" i="69"/>
  <c r="G253" i="69"/>
  <c r="H253" i="69"/>
  <c r="I253" i="69"/>
  <c r="J253" i="69"/>
  <c r="K253" i="69"/>
  <c r="L253" i="69"/>
  <c r="M253" i="69"/>
  <c r="N253" i="69"/>
  <c r="O253" i="69"/>
  <c r="P253" i="69"/>
  <c r="Q253" i="69"/>
  <c r="R253" i="69"/>
  <c r="S253" i="69"/>
  <c r="T253" i="69"/>
  <c r="U253" i="69"/>
  <c r="V253" i="69"/>
  <c r="W253" i="69"/>
  <c r="X253" i="69"/>
  <c r="Y253" i="69"/>
  <c r="B248" i="69"/>
  <c r="B249" i="69"/>
  <c r="B250" i="69"/>
  <c r="B252" i="69"/>
  <c r="B253" i="69"/>
  <c r="B245" i="69"/>
  <c r="C216" i="69"/>
  <c r="D216" i="69"/>
  <c r="E216" i="69"/>
  <c r="F216" i="69"/>
  <c r="G216" i="69"/>
  <c r="H216" i="69"/>
  <c r="I216" i="69"/>
  <c r="J216" i="69"/>
  <c r="K216" i="69"/>
  <c r="L216" i="69"/>
  <c r="M216" i="69"/>
  <c r="N216" i="69"/>
  <c r="O216" i="69"/>
  <c r="P216" i="69"/>
  <c r="Q216" i="69"/>
  <c r="R216" i="69"/>
  <c r="S216" i="69"/>
  <c r="T216" i="69"/>
  <c r="U216" i="69"/>
  <c r="V216" i="69"/>
  <c r="W216" i="69"/>
  <c r="X216" i="69"/>
  <c r="Y216" i="69"/>
  <c r="C217" i="69"/>
  <c r="D217" i="69"/>
  <c r="E217" i="69"/>
  <c r="F217" i="69"/>
  <c r="G217" i="69"/>
  <c r="H217" i="69"/>
  <c r="I217" i="69"/>
  <c r="J217" i="69"/>
  <c r="K217" i="69"/>
  <c r="L217" i="69"/>
  <c r="M217" i="69"/>
  <c r="N217" i="69"/>
  <c r="O217" i="69"/>
  <c r="P217" i="69"/>
  <c r="Q217" i="69"/>
  <c r="R217" i="69"/>
  <c r="S217" i="69"/>
  <c r="T217" i="69"/>
  <c r="U217" i="69"/>
  <c r="V217" i="69"/>
  <c r="W217" i="69"/>
  <c r="X217" i="69"/>
  <c r="Y217" i="69"/>
  <c r="B217" i="69"/>
  <c r="B216" i="69"/>
  <c r="C212" i="69"/>
  <c r="D212" i="69"/>
  <c r="E212" i="69"/>
  <c r="F212" i="69"/>
  <c r="G212" i="69"/>
  <c r="H212" i="69"/>
  <c r="I212" i="69"/>
  <c r="J212" i="69"/>
  <c r="K212" i="69"/>
  <c r="L212" i="69"/>
  <c r="M212" i="69"/>
  <c r="N212" i="69"/>
  <c r="O212" i="69"/>
  <c r="P212" i="69"/>
  <c r="Q212" i="69"/>
  <c r="R212" i="69"/>
  <c r="S212" i="69"/>
  <c r="T212" i="69"/>
  <c r="U212" i="69"/>
  <c r="V212" i="69"/>
  <c r="W212" i="69"/>
  <c r="X212" i="69"/>
  <c r="Y212" i="69"/>
  <c r="C213" i="69"/>
  <c r="D213" i="69"/>
  <c r="E213" i="69"/>
  <c r="F213" i="69"/>
  <c r="G213" i="69"/>
  <c r="H213" i="69"/>
  <c r="I213" i="69"/>
  <c r="J213" i="69"/>
  <c r="K213" i="69"/>
  <c r="L213" i="69"/>
  <c r="M213" i="69"/>
  <c r="N213" i="69"/>
  <c r="O213" i="69"/>
  <c r="P213" i="69"/>
  <c r="Q213" i="69"/>
  <c r="R213" i="69"/>
  <c r="S213" i="69"/>
  <c r="T213" i="69"/>
  <c r="U213" i="69"/>
  <c r="V213" i="69"/>
  <c r="W213" i="69"/>
  <c r="X213" i="69"/>
  <c r="Y213" i="69"/>
  <c r="C214" i="69"/>
  <c r="D214" i="69"/>
  <c r="E214" i="69"/>
  <c r="F214" i="69"/>
  <c r="G214" i="69"/>
  <c r="H214" i="69"/>
  <c r="I214" i="69"/>
  <c r="J214" i="69"/>
  <c r="K214" i="69"/>
  <c r="L214" i="69"/>
  <c r="M214" i="69"/>
  <c r="N214" i="69"/>
  <c r="O214" i="69"/>
  <c r="P214" i="69"/>
  <c r="Q214" i="69"/>
  <c r="R214" i="69"/>
  <c r="S214" i="69"/>
  <c r="T214" i="69"/>
  <c r="U214" i="69"/>
  <c r="V214" i="69"/>
  <c r="W214" i="69"/>
  <c r="X214" i="69"/>
  <c r="Y214" i="69"/>
  <c r="B213" i="69"/>
  <c r="B214" i="69"/>
  <c r="B212" i="69"/>
  <c r="C199" i="69"/>
  <c r="D199" i="69"/>
  <c r="E199" i="69"/>
  <c r="F199" i="69"/>
  <c r="G199" i="69"/>
  <c r="H199" i="69"/>
  <c r="I199" i="69"/>
  <c r="J199" i="69"/>
  <c r="K199" i="69"/>
  <c r="L199" i="69"/>
  <c r="M199" i="69"/>
  <c r="N199" i="69"/>
  <c r="O199" i="69"/>
  <c r="P199" i="69"/>
  <c r="Q199" i="69"/>
  <c r="R199" i="69"/>
  <c r="S199" i="69"/>
  <c r="T199" i="69"/>
  <c r="U199" i="69"/>
  <c r="V199" i="69"/>
  <c r="W199" i="69"/>
  <c r="X199" i="69"/>
  <c r="Y199" i="69"/>
  <c r="C200" i="69"/>
  <c r="D200" i="69"/>
  <c r="E200" i="69"/>
  <c r="F200" i="69"/>
  <c r="G200" i="69"/>
  <c r="H200" i="69"/>
  <c r="I200" i="69"/>
  <c r="J200" i="69"/>
  <c r="K200" i="69"/>
  <c r="L200" i="69"/>
  <c r="M200" i="69"/>
  <c r="N200" i="69"/>
  <c r="O200" i="69"/>
  <c r="P200" i="69"/>
  <c r="Q200" i="69"/>
  <c r="R200" i="69"/>
  <c r="S200" i="69"/>
  <c r="T200" i="69"/>
  <c r="U200" i="69"/>
  <c r="V200" i="69"/>
  <c r="W200" i="69"/>
  <c r="X200" i="69"/>
  <c r="Y200" i="69"/>
  <c r="B200" i="69"/>
  <c r="B199" i="69"/>
  <c r="C195" i="69"/>
  <c r="D195" i="69"/>
  <c r="E195" i="69"/>
  <c r="F195" i="69"/>
  <c r="G195" i="69"/>
  <c r="H195" i="69"/>
  <c r="I195" i="69"/>
  <c r="J195" i="69"/>
  <c r="K195" i="69"/>
  <c r="L195" i="69"/>
  <c r="M195" i="69"/>
  <c r="N195" i="69"/>
  <c r="O195" i="69"/>
  <c r="P195" i="69"/>
  <c r="Q195" i="69"/>
  <c r="R195" i="69"/>
  <c r="S195" i="69"/>
  <c r="T195" i="69"/>
  <c r="U195" i="69"/>
  <c r="V195" i="69"/>
  <c r="W195" i="69"/>
  <c r="X195" i="69"/>
  <c r="Y195" i="69"/>
  <c r="C196" i="69"/>
  <c r="D196" i="69"/>
  <c r="E196" i="69"/>
  <c r="F196" i="69"/>
  <c r="G196" i="69"/>
  <c r="H196" i="69"/>
  <c r="I196" i="69"/>
  <c r="J196" i="69"/>
  <c r="K196" i="69"/>
  <c r="L196" i="69"/>
  <c r="M196" i="69"/>
  <c r="N196" i="69"/>
  <c r="O196" i="69"/>
  <c r="P196" i="69"/>
  <c r="Q196" i="69"/>
  <c r="R196" i="69"/>
  <c r="S196" i="69"/>
  <c r="T196" i="69"/>
  <c r="U196" i="69"/>
  <c r="V196" i="69"/>
  <c r="W196" i="69"/>
  <c r="X196" i="69"/>
  <c r="Y196" i="69"/>
  <c r="C197" i="69"/>
  <c r="D197" i="69"/>
  <c r="E197" i="69"/>
  <c r="F197" i="69"/>
  <c r="G197" i="69"/>
  <c r="H197" i="69"/>
  <c r="I197" i="69"/>
  <c r="J197" i="69"/>
  <c r="K197" i="69"/>
  <c r="L197" i="69"/>
  <c r="M197" i="69"/>
  <c r="N197" i="69"/>
  <c r="O197" i="69"/>
  <c r="P197" i="69"/>
  <c r="Q197" i="69"/>
  <c r="R197" i="69"/>
  <c r="S197" i="69"/>
  <c r="T197" i="69"/>
  <c r="U197" i="69"/>
  <c r="V197" i="69"/>
  <c r="W197" i="69"/>
  <c r="X197" i="69"/>
  <c r="Y197" i="69"/>
  <c r="B196" i="69"/>
  <c r="B197" i="69"/>
  <c r="B195" i="69"/>
  <c r="B177" i="69"/>
  <c r="C177" i="69"/>
  <c r="D177" i="69"/>
  <c r="E177" i="69"/>
  <c r="F177" i="69"/>
  <c r="G177" i="69"/>
  <c r="H177" i="69"/>
  <c r="I177" i="69"/>
  <c r="J177" i="69"/>
  <c r="K177" i="69"/>
  <c r="L177" i="69"/>
  <c r="M177" i="69"/>
  <c r="N177" i="69"/>
  <c r="O177" i="69"/>
  <c r="P177" i="69"/>
  <c r="Q177" i="69"/>
  <c r="R177" i="69"/>
  <c r="S177" i="69"/>
  <c r="T177" i="69"/>
  <c r="U177" i="69"/>
  <c r="V177" i="69"/>
  <c r="W177" i="69"/>
  <c r="X177" i="69"/>
  <c r="Y177" i="69"/>
  <c r="B178" i="69"/>
  <c r="C178" i="69"/>
  <c r="D178" i="69"/>
  <c r="E178" i="69"/>
  <c r="F178" i="69"/>
  <c r="G178" i="69"/>
  <c r="H178" i="69"/>
  <c r="I178" i="69"/>
  <c r="J178" i="69"/>
  <c r="K178" i="69"/>
  <c r="L178" i="69"/>
  <c r="M178" i="69"/>
  <c r="N178" i="69"/>
  <c r="O178" i="69"/>
  <c r="P178" i="69"/>
  <c r="Q178" i="69"/>
  <c r="R178" i="69"/>
  <c r="S178" i="69"/>
  <c r="T178" i="69"/>
  <c r="U178" i="69"/>
  <c r="V178" i="69"/>
  <c r="W178" i="69"/>
  <c r="X178" i="69"/>
  <c r="Y178" i="69"/>
  <c r="B179" i="69"/>
  <c r="C179" i="69"/>
  <c r="D179" i="69"/>
  <c r="E179" i="69"/>
  <c r="F179" i="69"/>
  <c r="G179" i="69"/>
  <c r="H179" i="69"/>
  <c r="I179" i="69"/>
  <c r="J179" i="69"/>
  <c r="K179" i="69"/>
  <c r="L179" i="69"/>
  <c r="M179" i="69"/>
  <c r="N179" i="69"/>
  <c r="O179" i="69"/>
  <c r="P179" i="69"/>
  <c r="Q179" i="69"/>
  <c r="R179" i="69"/>
  <c r="S179" i="69"/>
  <c r="T179" i="69"/>
  <c r="U179" i="69"/>
  <c r="V179" i="69"/>
  <c r="W179" i="69"/>
  <c r="X179" i="69"/>
  <c r="Y179" i="69"/>
  <c r="B181" i="69"/>
  <c r="C181" i="69"/>
  <c r="D181" i="69"/>
  <c r="E181" i="69"/>
  <c r="F181" i="69"/>
  <c r="G181" i="69"/>
  <c r="H181" i="69"/>
  <c r="I181" i="69"/>
  <c r="J181" i="69"/>
  <c r="K181" i="69"/>
  <c r="L181" i="69"/>
  <c r="M181" i="69"/>
  <c r="N181" i="69"/>
  <c r="O181" i="69"/>
  <c r="P181" i="69"/>
  <c r="Q181" i="69"/>
  <c r="R181" i="69"/>
  <c r="S181" i="69"/>
  <c r="T181" i="69"/>
  <c r="U181" i="69"/>
  <c r="V181" i="69"/>
  <c r="W181" i="69"/>
  <c r="X181" i="69"/>
  <c r="Y181" i="69"/>
  <c r="B182" i="69"/>
  <c r="C182" i="69"/>
  <c r="D182" i="69"/>
  <c r="E182" i="69"/>
  <c r="F182" i="69"/>
  <c r="G182" i="69"/>
  <c r="H182" i="69"/>
  <c r="I182" i="69"/>
  <c r="J182" i="69"/>
  <c r="K182" i="69"/>
  <c r="L182" i="69"/>
  <c r="M182" i="69"/>
  <c r="N182" i="69"/>
  <c r="O182" i="69"/>
  <c r="P182" i="69"/>
  <c r="Q182" i="69"/>
  <c r="R182" i="69"/>
  <c r="S182" i="69"/>
  <c r="T182" i="69"/>
  <c r="U182" i="69"/>
  <c r="V182" i="69"/>
  <c r="W182" i="69"/>
  <c r="X182" i="69"/>
  <c r="Y182" i="69"/>
  <c r="Y174" i="69"/>
  <c r="Y228" i="69" s="1"/>
  <c r="C174" i="69"/>
  <c r="C228" i="69" s="1"/>
  <c r="D174" i="69"/>
  <c r="D228" i="69" s="1"/>
  <c r="E174" i="69"/>
  <c r="E228" i="69" s="1"/>
  <c r="F174" i="69"/>
  <c r="F228" i="69" s="1"/>
  <c r="G174" i="69"/>
  <c r="G228" i="69" s="1"/>
  <c r="H174" i="69"/>
  <c r="H228" i="69" s="1"/>
  <c r="I174" i="69"/>
  <c r="I228" i="69" s="1"/>
  <c r="J174" i="69"/>
  <c r="J228" i="69" s="1"/>
  <c r="K174" i="69"/>
  <c r="K228" i="69" s="1"/>
  <c r="L174" i="69"/>
  <c r="L228" i="69" s="1"/>
  <c r="M174" i="69"/>
  <c r="M228" i="69" s="1"/>
  <c r="N174" i="69"/>
  <c r="N228" i="69" s="1"/>
  <c r="O174" i="69"/>
  <c r="O228" i="69" s="1"/>
  <c r="P174" i="69"/>
  <c r="P228" i="69" s="1"/>
  <c r="Q174" i="69"/>
  <c r="Q228" i="69" s="1"/>
  <c r="R174" i="69"/>
  <c r="R228" i="69" s="1"/>
  <c r="S174" i="69"/>
  <c r="S228" i="69" s="1"/>
  <c r="T174" i="69"/>
  <c r="T228" i="69" s="1"/>
  <c r="U174" i="69"/>
  <c r="U228" i="69" s="1"/>
  <c r="V174" i="69"/>
  <c r="V228" i="69" s="1"/>
  <c r="W174" i="69"/>
  <c r="W228" i="69" s="1"/>
  <c r="X174" i="69"/>
  <c r="X228" i="69" s="1"/>
  <c r="B174" i="69"/>
  <c r="B228" i="69" s="1"/>
  <c r="C163" i="69"/>
  <c r="D163" i="69"/>
  <c r="E163" i="69"/>
  <c r="F163" i="69"/>
  <c r="G163" i="69"/>
  <c r="H163" i="69"/>
  <c r="I163" i="69"/>
  <c r="J163" i="69"/>
  <c r="K163" i="69"/>
  <c r="L163" i="69"/>
  <c r="M163" i="69"/>
  <c r="N163" i="69"/>
  <c r="O163" i="69"/>
  <c r="P163" i="69"/>
  <c r="Q163" i="69"/>
  <c r="R163" i="69"/>
  <c r="S163" i="69"/>
  <c r="T163" i="69"/>
  <c r="U163" i="69"/>
  <c r="V163" i="69"/>
  <c r="W163" i="69"/>
  <c r="X163" i="69"/>
  <c r="Y163" i="69"/>
  <c r="B163" i="69"/>
  <c r="C158" i="69"/>
  <c r="C166" i="69" s="1"/>
  <c r="D158" i="69"/>
  <c r="D166" i="69" s="1"/>
  <c r="E158" i="69"/>
  <c r="E166" i="69" s="1"/>
  <c r="F158" i="69"/>
  <c r="G158" i="69"/>
  <c r="H158" i="69"/>
  <c r="H166" i="69" s="1"/>
  <c r="I158" i="69"/>
  <c r="I166" i="69" s="1"/>
  <c r="J158" i="69"/>
  <c r="K158" i="69"/>
  <c r="K166" i="69" s="1"/>
  <c r="L158" i="69"/>
  <c r="M158" i="69"/>
  <c r="M166" i="69" s="1"/>
  <c r="N158" i="69"/>
  <c r="N166" i="69" s="1"/>
  <c r="O158" i="69"/>
  <c r="P158" i="69"/>
  <c r="P166" i="69" s="1"/>
  <c r="Q158" i="69"/>
  <c r="Q166" i="69" s="1"/>
  <c r="R158" i="69"/>
  <c r="R166" i="69" s="1"/>
  <c r="S158" i="69"/>
  <c r="S166" i="69" s="1"/>
  <c r="T158" i="69"/>
  <c r="T166" i="69" s="1"/>
  <c r="U158" i="69"/>
  <c r="U166" i="69" s="1"/>
  <c r="V158" i="69"/>
  <c r="W158" i="69"/>
  <c r="X158" i="69"/>
  <c r="X166" i="69" s="1"/>
  <c r="Y158" i="69"/>
  <c r="B158" i="69"/>
  <c r="C146" i="69"/>
  <c r="D146" i="69"/>
  <c r="E146" i="69"/>
  <c r="F146" i="69"/>
  <c r="G146" i="69"/>
  <c r="H146" i="69"/>
  <c r="I146" i="69"/>
  <c r="J146" i="69"/>
  <c r="K146" i="69"/>
  <c r="L146" i="69"/>
  <c r="M146" i="69"/>
  <c r="N146" i="69"/>
  <c r="O146" i="69"/>
  <c r="P146" i="69"/>
  <c r="Q146" i="69"/>
  <c r="R146" i="69"/>
  <c r="S146" i="69"/>
  <c r="T146" i="69"/>
  <c r="U146" i="69"/>
  <c r="V146" i="69"/>
  <c r="W146" i="69"/>
  <c r="X146" i="69"/>
  <c r="Y146" i="69"/>
  <c r="B146" i="69"/>
  <c r="C141" i="69"/>
  <c r="C149" i="69" s="1"/>
  <c r="D141" i="69"/>
  <c r="D149" i="69" s="1"/>
  <c r="E141" i="69"/>
  <c r="E149" i="69" s="1"/>
  <c r="F141" i="69"/>
  <c r="F149" i="69" s="1"/>
  <c r="G141" i="69"/>
  <c r="G149" i="69" s="1"/>
  <c r="H141" i="69"/>
  <c r="I141" i="69"/>
  <c r="J141" i="69"/>
  <c r="J149" i="69" s="1"/>
  <c r="K141" i="69"/>
  <c r="K149" i="69" s="1"/>
  <c r="L141" i="69"/>
  <c r="L149" i="69" s="1"/>
  <c r="M141" i="69"/>
  <c r="M149" i="69" s="1"/>
  <c r="N141" i="69"/>
  <c r="N149" i="69" s="1"/>
  <c r="O141" i="69"/>
  <c r="O149" i="69" s="1"/>
  <c r="P141" i="69"/>
  <c r="Q141" i="69"/>
  <c r="R141" i="69"/>
  <c r="S141" i="69"/>
  <c r="S149" i="69" s="1"/>
  <c r="T141" i="69"/>
  <c r="U141" i="69"/>
  <c r="U149" i="69" s="1"/>
  <c r="V141" i="69"/>
  <c r="V149" i="69" s="1"/>
  <c r="W141" i="69"/>
  <c r="W149" i="69" s="1"/>
  <c r="X141" i="69"/>
  <c r="X149" i="69" s="1"/>
  <c r="Y141" i="69"/>
  <c r="B141" i="69"/>
  <c r="AF165" i="69"/>
  <c r="AD165" i="69"/>
  <c r="AC165" i="69"/>
  <c r="AB165" i="69"/>
  <c r="AA165" i="69"/>
  <c r="AF164" i="69"/>
  <c r="AD164" i="69"/>
  <c r="AC164" i="69"/>
  <c r="AB164" i="69"/>
  <c r="AA164" i="69"/>
  <c r="AF162" i="69"/>
  <c r="AD162" i="69"/>
  <c r="AC162" i="69"/>
  <c r="AB162" i="69"/>
  <c r="AA162" i="69"/>
  <c r="AF161" i="69"/>
  <c r="AD161" i="69"/>
  <c r="AC161" i="69"/>
  <c r="AB161" i="69"/>
  <c r="AA161" i="69"/>
  <c r="AF160" i="69"/>
  <c r="AD160" i="69"/>
  <c r="AC160" i="69"/>
  <c r="AB160" i="69"/>
  <c r="AA160" i="69"/>
  <c r="AF157" i="69"/>
  <c r="AD157" i="69"/>
  <c r="AC157" i="69"/>
  <c r="AB157" i="69"/>
  <c r="AA157" i="69"/>
  <c r="AF148" i="69"/>
  <c r="AD148" i="69"/>
  <c r="AC148" i="69"/>
  <c r="AB148" i="69"/>
  <c r="AA148" i="69"/>
  <c r="AF147" i="69"/>
  <c r="AD147" i="69"/>
  <c r="AC147" i="69"/>
  <c r="AB147" i="69"/>
  <c r="AA147" i="69"/>
  <c r="AF145" i="69"/>
  <c r="AD145" i="69"/>
  <c r="AC145" i="69"/>
  <c r="AB145" i="69"/>
  <c r="AA145" i="69"/>
  <c r="AF144" i="69"/>
  <c r="AD144" i="69"/>
  <c r="AC144" i="69"/>
  <c r="AB144" i="69"/>
  <c r="AA144" i="69"/>
  <c r="AF143" i="69"/>
  <c r="AD143" i="69"/>
  <c r="AC143" i="69"/>
  <c r="AB143" i="69"/>
  <c r="AA143" i="69"/>
  <c r="AF140" i="69"/>
  <c r="AD140" i="69"/>
  <c r="AC140" i="69"/>
  <c r="AB140" i="69"/>
  <c r="AA140" i="69"/>
  <c r="C95" i="69"/>
  <c r="D95" i="69"/>
  <c r="E95" i="69"/>
  <c r="F95" i="69"/>
  <c r="G95" i="69"/>
  <c r="H95" i="69"/>
  <c r="I95" i="69"/>
  <c r="J95" i="69"/>
  <c r="K95" i="69"/>
  <c r="L95" i="69"/>
  <c r="M95" i="69"/>
  <c r="N95" i="69"/>
  <c r="O95" i="69"/>
  <c r="P95" i="69"/>
  <c r="Q95" i="69"/>
  <c r="R95" i="69"/>
  <c r="S95" i="69"/>
  <c r="T95" i="69"/>
  <c r="U95" i="69"/>
  <c r="V95" i="69"/>
  <c r="W95" i="69"/>
  <c r="X95" i="69"/>
  <c r="Y95" i="69"/>
  <c r="B95" i="69"/>
  <c r="C94" i="69"/>
  <c r="C93" i="69" s="1"/>
  <c r="D94" i="69"/>
  <c r="E94" i="69"/>
  <c r="F94" i="69"/>
  <c r="F93" i="69" s="1"/>
  <c r="G94" i="69"/>
  <c r="G93" i="69" s="1"/>
  <c r="H94" i="69"/>
  <c r="H93" i="69" s="1"/>
  <c r="I94" i="69"/>
  <c r="J94" i="69"/>
  <c r="J93" i="69" s="1"/>
  <c r="K94" i="69"/>
  <c r="K93" i="69" s="1"/>
  <c r="L94" i="69"/>
  <c r="M94" i="69"/>
  <c r="M93" i="69" s="1"/>
  <c r="N94" i="69"/>
  <c r="O94" i="69"/>
  <c r="P94" i="69"/>
  <c r="Q94" i="69"/>
  <c r="R94" i="69"/>
  <c r="S94" i="69"/>
  <c r="S93" i="69" s="1"/>
  <c r="T94" i="69"/>
  <c r="T93" i="69" s="1"/>
  <c r="U94" i="69"/>
  <c r="U93" i="69" s="1"/>
  <c r="V94" i="69"/>
  <c r="V93" i="69" s="1"/>
  <c r="W94" i="69"/>
  <c r="X94" i="69"/>
  <c r="X93" i="69" s="1"/>
  <c r="Y94" i="69"/>
  <c r="B94" i="69"/>
  <c r="B93" i="69" s="1"/>
  <c r="C92" i="69"/>
  <c r="D92" i="69"/>
  <c r="E92" i="69"/>
  <c r="F92" i="69"/>
  <c r="G92" i="69"/>
  <c r="H92" i="69"/>
  <c r="I92" i="69"/>
  <c r="J92" i="69"/>
  <c r="K92" i="69"/>
  <c r="L92" i="69"/>
  <c r="M92" i="69"/>
  <c r="N92" i="69"/>
  <c r="O92" i="69"/>
  <c r="P92" i="69"/>
  <c r="Q92" i="69"/>
  <c r="R92" i="69"/>
  <c r="S92" i="69"/>
  <c r="T92" i="69"/>
  <c r="U92" i="69"/>
  <c r="V92" i="69"/>
  <c r="W92" i="69"/>
  <c r="X92" i="69"/>
  <c r="Y92" i="69"/>
  <c r="B92" i="69"/>
  <c r="C91" i="69"/>
  <c r="D91" i="69"/>
  <c r="E91" i="69"/>
  <c r="F91" i="69"/>
  <c r="G91" i="69"/>
  <c r="H91" i="69"/>
  <c r="I91" i="69"/>
  <c r="J91" i="69"/>
  <c r="K91" i="69"/>
  <c r="L91" i="69"/>
  <c r="L88" i="69" s="1"/>
  <c r="M91" i="69"/>
  <c r="N91" i="69"/>
  <c r="O91" i="69"/>
  <c r="P91" i="69"/>
  <c r="Q91" i="69"/>
  <c r="R91" i="69"/>
  <c r="S91" i="69"/>
  <c r="T91" i="69"/>
  <c r="U91" i="69"/>
  <c r="V91" i="69"/>
  <c r="W91" i="69"/>
  <c r="X91" i="69"/>
  <c r="Y91" i="69"/>
  <c r="B91" i="69"/>
  <c r="C90" i="69"/>
  <c r="D90" i="69"/>
  <c r="E90" i="69"/>
  <c r="E88" i="69" s="1"/>
  <c r="F90" i="69"/>
  <c r="F88" i="69" s="1"/>
  <c r="G90" i="69"/>
  <c r="H90" i="69"/>
  <c r="I90" i="69"/>
  <c r="J90" i="69"/>
  <c r="K90" i="69"/>
  <c r="K88" i="69" s="1"/>
  <c r="M90" i="69"/>
  <c r="N90" i="69"/>
  <c r="O90" i="69"/>
  <c r="P90" i="69"/>
  <c r="Q90" i="69"/>
  <c r="R90" i="69"/>
  <c r="S90" i="69"/>
  <c r="T90" i="69"/>
  <c r="U90" i="69"/>
  <c r="V90" i="69"/>
  <c r="W90" i="69"/>
  <c r="X90" i="69"/>
  <c r="Y90" i="69"/>
  <c r="B90" i="69"/>
  <c r="Y62" i="69"/>
  <c r="X62" i="69"/>
  <c r="W62" i="69"/>
  <c r="V62" i="69"/>
  <c r="U62" i="69"/>
  <c r="T62" i="69"/>
  <c r="S62" i="69"/>
  <c r="R62" i="69"/>
  <c r="Q62" i="69"/>
  <c r="P62" i="69"/>
  <c r="O62" i="69"/>
  <c r="N62" i="69"/>
  <c r="M62" i="69"/>
  <c r="L62" i="69"/>
  <c r="K62" i="69"/>
  <c r="J62" i="69"/>
  <c r="I62" i="69"/>
  <c r="H62" i="69"/>
  <c r="G62" i="69"/>
  <c r="F62" i="69"/>
  <c r="E62" i="69"/>
  <c r="D62" i="69"/>
  <c r="C62" i="69"/>
  <c r="B62" i="69"/>
  <c r="Y58" i="69"/>
  <c r="X58" i="69"/>
  <c r="W58" i="69"/>
  <c r="V58" i="69"/>
  <c r="U58" i="69"/>
  <c r="T58" i="69"/>
  <c r="S58" i="69"/>
  <c r="R58" i="69"/>
  <c r="Q58" i="69"/>
  <c r="P58" i="69"/>
  <c r="O58" i="69"/>
  <c r="N58" i="69"/>
  <c r="M58" i="69"/>
  <c r="L58" i="69"/>
  <c r="K58" i="69"/>
  <c r="J58" i="69"/>
  <c r="I58" i="69"/>
  <c r="H58" i="69"/>
  <c r="G58" i="69"/>
  <c r="F58" i="69"/>
  <c r="E58" i="69"/>
  <c r="D58" i="69"/>
  <c r="C58" i="69"/>
  <c r="B58" i="69"/>
  <c r="Y48" i="69"/>
  <c r="X48" i="69"/>
  <c r="W48" i="69"/>
  <c r="V48" i="69"/>
  <c r="U48" i="69"/>
  <c r="T48" i="69"/>
  <c r="S48" i="69"/>
  <c r="R48" i="69"/>
  <c r="Q48" i="69"/>
  <c r="P48" i="69"/>
  <c r="O48" i="69"/>
  <c r="N48" i="69"/>
  <c r="M48" i="69"/>
  <c r="L48" i="69"/>
  <c r="K48" i="69"/>
  <c r="J48" i="69"/>
  <c r="I48" i="69"/>
  <c r="H48" i="69"/>
  <c r="G48" i="69"/>
  <c r="F48" i="69"/>
  <c r="E48" i="69"/>
  <c r="D48" i="69"/>
  <c r="C48" i="69"/>
  <c r="B48" i="69"/>
  <c r="Y44" i="69"/>
  <c r="X44" i="69"/>
  <c r="W44" i="69"/>
  <c r="V44" i="69"/>
  <c r="U44" i="69"/>
  <c r="T44" i="69"/>
  <c r="S44" i="69"/>
  <c r="R44" i="69"/>
  <c r="Q44" i="69"/>
  <c r="P44" i="69"/>
  <c r="O44" i="69"/>
  <c r="N44" i="69"/>
  <c r="M44" i="69"/>
  <c r="L44" i="69"/>
  <c r="K44" i="69"/>
  <c r="J44" i="69"/>
  <c r="I44" i="69"/>
  <c r="H44" i="69"/>
  <c r="G44" i="69"/>
  <c r="F44" i="69"/>
  <c r="E44" i="69"/>
  <c r="D44" i="69"/>
  <c r="C44" i="69"/>
  <c r="B44" i="69"/>
  <c r="Y40" i="69"/>
  <c r="X40" i="69"/>
  <c r="W40" i="69"/>
  <c r="V40" i="69"/>
  <c r="U40" i="69"/>
  <c r="T40" i="69"/>
  <c r="S40" i="69"/>
  <c r="R40" i="69"/>
  <c r="Q40" i="69"/>
  <c r="P40" i="69"/>
  <c r="O40" i="69"/>
  <c r="N40" i="69"/>
  <c r="M40" i="69"/>
  <c r="L40" i="69"/>
  <c r="K40" i="69"/>
  <c r="J40" i="69"/>
  <c r="I40" i="69"/>
  <c r="H40" i="69"/>
  <c r="G40" i="69"/>
  <c r="F40" i="69"/>
  <c r="E40" i="69"/>
  <c r="D40" i="69"/>
  <c r="C40" i="69"/>
  <c r="B40" i="69"/>
  <c r="C20" i="69"/>
  <c r="D20" i="69"/>
  <c r="E20" i="69"/>
  <c r="F20" i="69"/>
  <c r="G20" i="69"/>
  <c r="H20" i="69"/>
  <c r="I20" i="69"/>
  <c r="J20" i="69"/>
  <c r="K20" i="69"/>
  <c r="L20" i="69"/>
  <c r="M20" i="69"/>
  <c r="N20" i="69"/>
  <c r="O20" i="69"/>
  <c r="P20" i="69"/>
  <c r="Q20" i="69"/>
  <c r="R20" i="69"/>
  <c r="S20" i="69"/>
  <c r="T20" i="69"/>
  <c r="U20" i="69"/>
  <c r="V20" i="69"/>
  <c r="W20" i="69"/>
  <c r="X20" i="69"/>
  <c r="Y20" i="69"/>
  <c r="B20" i="69"/>
  <c r="B53" i="69"/>
  <c r="C53" i="69"/>
  <c r="D53" i="69"/>
  <c r="E53" i="69"/>
  <c r="F53" i="69"/>
  <c r="G53" i="69"/>
  <c r="H53" i="69"/>
  <c r="I53" i="69"/>
  <c r="J53" i="69"/>
  <c r="K53" i="69"/>
  <c r="L53" i="69"/>
  <c r="M53" i="69"/>
  <c r="N53" i="69"/>
  <c r="O53" i="69"/>
  <c r="P53" i="69"/>
  <c r="Q53" i="69"/>
  <c r="R53" i="69"/>
  <c r="S53" i="69"/>
  <c r="T53" i="69"/>
  <c r="U53" i="69"/>
  <c r="V53" i="69"/>
  <c r="W53" i="69"/>
  <c r="X53" i="69"/>
  <c r="Y53" i="69"/>
  <c r="C52" i="69"/>
  <c r="D52" i="69"/>
  <c r="E52" i="69"/>
  <c r="F52" i="69"/>
  <c r="G52" i="69"/>
  <c r="H52" i="69"/>
  <c r="I52" i="69"/>
  <c r="J52" i="69"/>
  <c r="K52" i="69"/>
  <c r="L52" i="69"/>
  <c r="M52" i="69"/>
  <c r="N52" i="69"/>
  <c r="O52" i="69"/>
  <c r="P52" i="69"/>
  <c r="Q52" i="69"/>
  <c r="R52" i="69"/>
  <c r="S52" i="69"/>
  <c r="T52" i="69"/>
  <c r="U52" i="69"/>
  <c r="V52" i="69"/>
  <c r="W52" i="69"/>
  <c r="X52" i="69"/>
  <c r="Y52" i="69"/>
  <c r="B52" i="69"/>
  <c r="B31" i="69"/>
  <c r="C31" i="69"/>
  <c r="D31" i="69"/>
  <c r="E31" i="69"/>
  <c r="F31" i="69"/>
  <c r="F27" i="69" s="1"/>
  <c r="G31" i="69"/>
  <c r="G27" i="69" s="1"/>
  <c r="H31" i="69"/>
  <c r="I31" i="69"/>
  <c r="I27" i="69" s="1"/>
  <c r="J31" i="69"/>
  <c r="K31" i="69"/>
  <c r="K27" i="69" s="1"/>
  <c r="L31" i="69"/>
  <c r="L27" i="69" s="1"/>
  <c r="M31" i="69"/>
  <c r="N31" i="69"/>
  <c r="O31" i="69"/>
  <c r="O27" i="69" s="1"/>
  <c r="P31" i="69"/>
  <c r="Q31" i="69"/>
  <c r="R31" i="69"/>
  <c r="R27" i="69" s="1"/>
  <c r="S31" i="69"/>
  <c r="S27" i="69" s="1"/>
  <c r="T31" i="69"/>
  <c r="T27" i="69" s="1"/>
  <c r="U31" i="69"/>
  <c r="V31" i="69"/>
  <c r="W31" i="69"/>
  <c r="W27" i="69" s="1"/>
  <c r="X31" i="69"/>
  <c r="Y31" i="69"/>
  <c r="C30" i="69"/>
  <c r="D30" i="69"/>
  <c r="E30" i="69"/>
  <c r="E26" i="69" s="1"/>
  <c r="F30" i="69"/>
  <c r="G30" i="69"/>
  <c r="H30" i="69"/>
  <c r="I30" i="69"/>
  <c r="J30" i="69"/>
  <c r="J26" i="69" s="1"/>
  <c r="K30" i="69"/>
  <c r="K26" i="69" s="1"/>
  <c r="L30" i="69"/>
  <c r="M30" i="69"/>
  <c r="M26" i="69" s="1"/>
  <c r="N30" i="69"/>
  <c r="O30" i="69"/>
  <c r="P30" i="69"/>
  <c r="Q30" i="69"/>
  <c r="R30" i="69"/>
  <c r="S30" i="69"/>
  <c r="S26" i="69" s="1"/>
  <c r="T30" i="69"/>
  <c r="U30" i="69"/>
  <c r="U26" i="69" s="1"/>
  <c r="V30" i="69"/>
  <c r="W30" i="69"/>
  <c r="X30" i="69"/>
  <c r="Y30" i="69"/>
  <c r="Y26" i="69" s="1"/>
  <c r="B30" i="69"/>
  <c r="B26" i="69" s="1"/>
  <c r="B27" i="69"/>
  <c r="C27" i="69"/>
  <c r="D27" i="69"/>
  <c r="E27" i="69"/>
  <c r="AF43" i="69"/>
  <c r="AD43" i="69"/>
  <c r="AC43" i="69"/>
  <c r="AB43" i="69"/>
  <c r="AA43" i="69"/>
  <c r="AF42" i="69"/>
  <c r="AD42" i="69"/>
  <c r="AC42" i="69"/>
  <c r="AB42" i="69"/>
  <c r="AA42" i="69"/>
  <c r="AA19" i="69"/>
  <c r="AB19" i="69"/>
  <c r="AC19" i="69"/>
  <c r="AD19" i="69"/>
  <c r="AF19" i="69"/>
  <c r="AA38" i="69"/>
  <c r="AB38" i="69"/>
  <c r="AC38" i="69"/>
  <c r="AD38" i="69"/>
  <c r="AF38" i="69"/>
  <c r="AA39" i="69"/>
  <c r="AB39" i="69"/>
  <c r="AC39" i="69"/>
  <c r="AD39" i="69"/>
  <c r="AF39" i="69"/>
  <c r="AA46" i="69"/>
  <c r="AB46" i="69"/>
  <c r="AC46" i="69"/>
  <c r="AD46" i="69"/>
  <c r="AF46" i="69"/>
  <c r="AA47" i="69"/>
  <c r="AB47" i="69"/>
  <c r="AC47" i="69"/>
  <c r="AD47" i="69"/>
  <c r="AF47" i="69"/>
  <c r="AA56" i="69"/>
  <c r="AB56" i="69"/>
  <c r="AC56" i="69"/>
  <c r="AD56" i="69"/>
  <c r="AF56" i="69"/>
  <c r="AA57" i="69"/>
  <c r="AB57" i="69"/>
  <c r="AC57" i="69"/>
  <c r="AD57" i="69"/>
  <c r="AF57" i="69"/>
  <c r="AA60" i="69"/>
  <c r="AB60" i="69"/>
  <c r="AC60" i="69"/>
  <c r="AD60" i="69"/>
  <c r="AF60" i="69"/>
  <c r="AA61" i="69"/>
  <c r="AB61" i="69"/>
  <c r="AC61" i="69"/>
  <c r="AD61" i="69"/>
  <c r="AF61" i="69"/>
  <c r="AF18" i="69"/>
  <c r="AD18" i="69"/>
  <c r="AC18" i="69"/>
  <c r="AA18" i="69"/>
  <c r="AB18" i="69"/>
  <c r="AC107" i="70" l="1"/>
  <c r="AC177" i="70"/>
  <c r="AD22" i="70"/>
  <c r="AE22" i="70"/>
  <c r="AE26" i="70"/>
  <c r="AD26" i="70"/>
  <c r="L93" i="69"/>
  <c r="J166" i="69"/>
  <c r="AD18" i="70"/>
  <c r="AE18" i="70"/>
  <c r="AC48" i="69"/>
  <c r="T215" i="69"/>
  <c r="F166" i="69"/>
  <c r="G88" i="69"/>
  <c r="Q27" i="69"/>
  <c r="V166" i="69"/>
  <c r="V254" i="69" s="1"/>
  <c r="AB158" i="69"/>
  <c r="T149" i="69"/>
  <c r="T183" i="69" s="1"/>
  <c r="T235" i="69" s="1"/>
  <c r="R149" i="69"/>
  <c r="X198" i="69"/>
  <c r="H149" i="69"/>
  <c r="H254" i="69" s="1"/>
  <c r="AC146" i="69"/>
  <c r="AB141" i="69"/>
  <c r="R93" i="69"/>
  <c r="U27" i="69"/>
  <c r="R26" i="69"/>
  <c r="R28" i="69" s="1"/>
  <c r="D88" i="69"/>
  <c r="I88" i="69"/>
  <c r="E93" i="69"/>
  <c r="D93" i="69"/>
  <c r="C88" i="69"/>
  <c r="N93" i="69"/>
  <c r="AC180" i="70"/>
  <c r="AE180" i="70"/>
  <c r="AD180" i="70"/>
  <c r="AE181" i="70"/>
  <c r="AD181" i="70"/>
  <c r="AD182" i="70"/>
  <c r="AE182" i="70"/>
  <c r="AE183" i="70"/>
  <c r="AD183" i="70"/>
  <c r="AD184" i="70"/>
  <c r="AE184" i="70"/>
  <c r="AC179" i="70"/>
  <c r="AD186" i="70"/>
  <c r="AE186" i="70"/>
  <c r="AC181" i="70"/>
  <c r="AD185" i="70"/>
  <c r="AE185" i="70"/>
  <c r="AD187" i="70"/>
  <c r="AE187" i="70"/>
  <c r="AC182" i="70"/>
  <c r="AC183" i="70"/>
  <c r="AC184" i="70"/>
  <c r="AE177" i="70"/>
  <c r="AD177" i="70"/>
  <c r="AC185" i="70"/>
  <c r="AD178" i="70"/>
  <c r="AE178" i="70"/>
  <c r="AD188" i="70"/>
  <c r="AE188" i="70"/>
  <c r="AC186" i="70"/>
  <c r="AD179" i="70"/>
  <c r="AE179" i="70"/>
  <c r="AE129" i="70"/>
  <c r="AD129" i="70"/>
  <c r="AD130" i="70"/>
  <c r="AE130" i="70"/>
  <c r="AD124" i="70"/>
  <c r="AE124" i="70"/>
  <c r="AC119" i="70"/>
  <c r="AE123" i="70"/>
  <c r="AD123" i="70"/>
  <c r="AD126" i="70"/>
  <c r="AE126" i="70"/>
  <c r="AC121" i="70"/>
  <c r="AD127" i="70"/>
  <c r="AE127" i="70"/>
  <c r="AC122" i="70"/>
  <c r="AD122" i="70"/>
  <c r="AE122" i="70"/>
  <c r="AD128" i="70"/>
  <c r="AE128" i="70"/>
  <c r="AC123" i="70"/>
  <c r="AC125" i="70"/>
  <c r="AC126" i="70"/>
  <c r="AE119" i="70"/>
  <c r="AD119" i="70"/>
  <c r="AC127" i="70"/>
  <c r="AD120" i="70"/>
  <c r="AE120" i="70"/>
  <c r="AD125" i="70"/>
  <c r="AE125" i="70"/>
  <c r="AC128" i="70"/>
  <c r="AD121" i="70"/>
  <c r="AE121" i="70"/>
  <c r="AB124" i="70"/>
  <c r="AC124" i="70"/>
  <c r="AD111" i="70"/>
  <c r="AE111" i="70"/>
  <c r="AD115" i="70"/>
  <c r="AE115" i="70"/>
  <c r="AD116" i="70"/>
  <c r="AE116" i="70"/>
  <c r="AC111" i="70"/>
  <c r="AD114" i="70"/>
  <c r="AE114" i="70"/>
  <c r="AE117" i="70"/>
  <c r="AD117" i="70"/>
  <c r="AC112" i="70"/>
  <c r="AD110" i="70"/>
  <c r="AE110" i="70"/>
  <c r="AE112" i="70"/>
  <c r="AD112" i="70"/>
  <c r="AC110" i="70"/>
  <c r="AD118" i="70"/>
  <c r="AE118" i="70"/>
  <c r="AC113" i="70"/>
  <c r="AC114" i="70"/>
  <c r="AC115" i="70"/>
  <c r="AD113" i="70"/>
  <c r="AE113" i="70"/>
  <c r="AC116" i="70"/>
  <c r="AE107" i="70"/>
  <c r="AD107" i="70"/>
  <c r="AD108" i="70"/>
  <c r="AE108" i="70"/>
  <c r="AD109" i="70"/>
  <c r="AE109" i="70"/>
  <c r="Y88" i="69"/>
  <c r="Q88" i="69"/>
  <c r="L198" i="69"/>
  <c r="AA20" i="69"/>
  <c r="M88" i="69"/>
  <c r="M96" i="69" s="1"/>
  <c r="P198" i="69"/>
  <c r="AB44" i="69"/>
  <c r="AB58" i="69"/>
  <c r="AB62" i="69"/>
  <c r="S215" i="69"/>
  <c r="AC40" i="69"/>
  <c r="AC44" i="69"/>
  <c r="AC58" i="69"/>
  <c r="AC62" i="69"/>
  <c r="I246" i="69"/>
  <c r="X215" i="69"/>
  <c r="H88" i="69"/>
  <c r="H96" i="69" s="1"/>
  <c r="P93" i="69"/>
  <c r="W198" i="69"/>
  <c r="O198" i="69"/>
  <c r="G198" i="69"/>
  <c r="W215" i="69"/>
  <c r="O215" i="69"/>
  <c r="G215" i="69"/>
  <c r="W88" i="69"/>
  <c r="O88" i="69"/>
  <c r="F215" i="69"/>
  <c r="T198" i="69"/>
  <c r="D198" i="69"/>
  <c r="P149" i="69"/>
  <c r="P254" i="69" s="1"/>
  <c r="T88" i="69"/>
  <c r="T96" i="69" s="1"/>
  <c r="M27" i="69"/>
  <c r="M28" i="69" s="1"/>
  <c r="E251" i="69"/>
  <c r="T230" i="69"/>
  <c r="L230" i="69"/>
  <c r="D230" i="69"/>
  <c r="P215" i="69"/>
  <c r="I180" i="69"/>
  <c r="I232" i="69" s="1"/>
  <c r="L215" i="69"/>
  <c r="B198" i="69"/>
  <c r="B28" i="69"/>
  <c r="B54" i="69"/>
  <c r="R54" i="69"/>
  <c r="J54" i="69"/>
  <c r="X88" i="69"/>
  <c r="X96" i="69" s="1"/>
  <c r="B234" i="69"/>
  <c r="B233" i="69"/>
  <c r="AF20" i="69"/>
  <c r="AB53" i="69"/>
  <c r="U198" i="69"/>
  <c r="M198" i="69"/>
  <c r="E198" i="69"/>
  <c r="U215" i="69"/>
  <c r="M215" i="69"/>
  <c r="E215" i="69"/>
  <c r="D215" i="69"/>
  <c r="W175" i="69"/>
  <c r="W227" i="69" s="1"/>
  <c r="N234" i="69"/>
  <c r="M231" i="69"/>
  <c r="E231" i="69"/>
  <c r="S230" i="69"/>
  <c r="U210" i="69"/>
  <c r="K231" i="69"/>
  <c r="C230" i="69"/>
  <c r="E193" i="69"/>
  <c r="U88" i="69"/>
  <c r="U96" i="69" s="1"/>
  <c r="Y175" i="69"/>
  <c r="Y227" i="69" s="1"/>
  <c r="Y180" i="69"/>
  <c r="Y232" i="69" s="1"/>
  <c r="X234" i="69"/>
  <c r="P234" i="69"/>
  <c r="H234" i="69"/>
  <c r="Y229" i="69"/>
  <c r="Q229" i="69"/>
  <c r="S198" i="69"/>
  <c r="K198" i="69"/>
  <c r="C198" i="69"/>
  <c r="K215" i="69"/>
  <c r="C215" i="69"/>
  <c r="K229" i="69"/>
  <c r="M193" i="69"/>
  <c r="X231" i="69"/>
  <c r="P231" i="69"/>
  <c r="H231" i="69"/>
  <c r="X230" i="69"/>
  <c r="P230" i="69"/>
  <c r="H230" i="69"/>
  <c r="X229" i="69"/>
  <c r="P229" i="69"/>
  <c r="H229" i="69"/>
  <c r="S210" i="69"/>
  <c r="J215" i="69"/>
  <c r="S229" i="69"/>
  <c r="U193" i="69"/>
  <c r="O175" i="69"/>
  <c r="O227" i="69" s="1"/>
  <c r="W251" i="69"/>
  <c r="O251" i="69"/>
  <c r="G251" i="69"/>
  <c r="V234" i="69"/>
  <c r="F234" i="69"/>
  <c r="R234" i="69"/>
  <c r="S231" i="69"/>
  <c r="K230" i="69"/>
  <c r="J230" i="69"/>
  <c r="O32" i="69"/>
  <c r="O54" i="69"/>
  <c r="U233" i="69"/>
  <c r="M233" i="69"/>
  <c r="E233" i="69"/>
  <c r="C231" i="69"/>
  <c r="C229" i="69"/>
  <c r="W32" i="69"/>
  <c r="AD40" i="69"/>
  <c r="AA44" i="69"/>
  <c r="AD48" i="69"/>
  <c r="AD58" i="69"/>
  <c r="AA62" i="69"/>
  <c r="U251" i="69"/>
  <c r="U231" i="69"/>
  <c r="G193" i="69"/>
  <c r="N193" i="69"/>
  <c r="V198" i="69"/>
  <c r="N198" i="69"/>
  <c r="F198" i="69"/>
  <c r="W210" i="69"/>
  <c r="V215" i="69"/>
  <c r="N215" i="69"/>
  <c r="N218" i="69" s="1"/>
  <c r="C254" i="69"/>
  <c r="AF40" i="69"/>
  <c r="Y32" i="69"/>
  <c r="Q32" i="69"/>
  <c r="I32" i="69"/>
  <c r="AF53" i="69"/>
  <c r="R183" i="69"/>
  <c r="R235" i="69" s="1"/>
  <c r="J183" i="69"/>
  <c r="J235" i="69" s="1"/>
  <c r="B180" i="69"/>
  <c r="B232" i="69" s="1"/>
  <c r="R180" i="69"/>
  <c r="R232" i="69" s="1"/>
  <c r="J180" i="69"/>
  <c r="J232" i="69" s="1"/>
  <c r="Y234" i="69"/>
  <c r="Q234" i="69"/>
  <c r="I234" i="69"/>
  <c r="Y233" i="69"/>
  <c r="Q233" i="69"/>
  <c r="I233" i="69"/>
  <c r="W231" i="69"/>
  <c r="O231" i="69"/>
  <c r="G231" i="69"/>
  <c r="W230" i="69"/>
  <c r="O230" i="69"/>
  <c r="G230" i="69"/>
  <c r="W229" i="69"/>
  <c r="O229" i="69"/>
  <c r="G229" i="69"/>
  <c r="Q175" i="69"/>
  <c r="Q227" i="69" s="1"/>
  <c r="Y251" i="69"/>
  <c r="Q251" i="69"/>
  <c r="I251" i="69"/>
  <c r="X233" i="69"/>
  <c r="P233" i="69"/>
  <c r="H233" i="69"/>
  <c r="W180" i="69"/>
  <c r="W232" i="69" s="1"/>
  <c r="V231" i="69"/>
  <c r="N231" i="69"/>
  <c r="F231" i="69"/>
  <c r="V230" i="69"/>
  <c r="N230" i="69"/>
  <c r="F230" i="69"/>
  <c r="V229" i="69"/>
  <c r="N229" i="69"/>
  <c r="F229" i="69"/>
  <c r="V193" i="69"/>
  <c r="F193" i="69"/>
  <c r="M210" i="69"/>
  <c r="K254" i="69"/>
  <c r="AB30" i="69"/>
  <c r="AB52" i="69"/>
  <c r="AB20" i="69"/>
  <c r="S88" i="69"/>
  <c r="S96" i="69" s="1"/>
  <c r="X254" i="69"/>
  <c r="X251" i="69"/>
  <c r="P251" i="69"/>
  <c r="H251" i="69"/>
  <c r="W234" i="69"/>
  <c r="O234" i="69"/>
  <c r="G234" i="69"/>
  <c r="W233" i="69"/>
  <c r="O233" i="69"/>
  <c r="G233" i="69"/>
  <c r="Q180" i="69"/>
  <c r="Q232" i="69" s="1"/>
  <c r="U230" i="69"/>
  <c r="M230" i="69"/>
  <c r="E230" i="69"/>
  <c r="U229" i="69"/>
  <c r="M229" i="69"/>
  <c r="E229" i="69"/>
  <c r="I175" i="69"/>
  <c r="I227" i="69" s="1"/>
  <c r="S180" i="69"/>
  <c r="S232" i="69" s="1"/>
  <c r="J234" i="69"/>
  <c r="W246" i="69"/>
  <c r="O246" i="69"/>
  <c r="G246" i="69"/>
  <c r="V233" i="69"/>
  <c r="N233" i="69"/>
  <c r="F233" i="69"/>
  <c r="O180" i="69"/>
  <c r="O232" i="69" s="1"/>
  <c r="T231" i="69"/>
  <c r="L231" i="69"/>
  <c r="D231" i="69"/>
  <c r="T229" i="69"/>
  <c r="L229" i="69"/>
  <c r="D229" i="69"/>
  <c r="G175" i="69"/>
  <c r="G227" i="69" s="1"/>
  <c r="R215" i="69"/>
  <c r="K180" i="69"/>
  <c r="K232" i="69" s="1"/>
  <c r="R233" i="69"/>
  <c r="N254" i="69"/>
  <c r="F254" i="69"/>
  <c r="V180" i="69"/>
  <c r="V232" i="69" s="1"/>
  <c r="N180" i="69"/>
  <c r="N232" i="69" s="1"/>
  <c r="F180" i="69"/>
  <c r="F232" i="69" s="1"/>
  <c r="U234" i="69"/>
  <c r="M234" i="69"/>
  <c r="E234" i="69"/>
  <c r="R230" i="69"/>
  <c r="I229" i="69"/>
  <c r="B32" i="69"/>
  <c r="C180" i="69"/>
  <c r="C232" i="69" s="1"/>
  <c r="U254" i="69"/>
  <c r="M254" i="69"/>
  <c r="E254" i="69"/>
  <c r="U180" i="69"/>
  <c r="U232" i="69" s="1"/>
  <c r="M180" i="69"/>
  <c r="M232" i="69" s="1"/>
  <c r="E180" i="69"/>
  <c r="E232" i="69" s="1"/>
  <c r="T234" i="69"/>
  <c r="L234" i="69"/>
  <c r="D234" i="69"/>
  <c r="T233" i="69"/>
  <c r="L233" i="69"/>
  <c r="D233" i="69"/>
  <c r="G180" i="69"/>
  <c r="G232" i="69" s="1"/>
  <c r="R231" i="69"/>
  <c r="J231" i="69"/>
  <c r="B231" i="69"/>
  <c r="B230" i="69"/>
  <c r="R229" i="69"/>
  <c r="J229" i="69"/>
  <c r="B229" i="69"/>
  <c r="X193" i="69"/>
  <c r="P193" i="69"/>
  <c r="H193" i="69"/>
  <c r="H198" i="69"/>
  <c r="H215" i="69"/>
  <c r="M251" i="69"/>
  <c r="Y246" i="69"/>
  <c r="S254" i="69"/>
  <c r="J233" i="69"/>
  <c r="AF58" i="69"/>
  <c r="AF62" i="69"/>
  <c r="L246" i="69"/>
  <c r="D254" i="69"/>
  <c r="T180" i="69"/>
  <c r="T232" i="69" s="1"/>
  <c r="L180" i="69"/>
  <c r="L232" i="69" s="1"/>
  <c r="D180" i="69"/>
  <c r="D232" i="69" s="1"/>
  <c r="S234" i="69"/>
  <c r="K234" i="69"/>
  <c r="C234" i="69"/>
  <c r="S233" i="69"/>
  <c r="K233" i="69"/>
  <c r="C233" i="69"/>
  <c r="Y231" i="69"/>
  <c r="Q231" i="69"/>
  <c r="I231" i="69"/>
  <c r="Y230" i="69"/>
  <c r="Q230" i="69"/>
  <c r="I230" i="69"/>
  <c r="W193" i="69"/>
  <c r="Q246" i="69"/>
  <c r="B246" i="69"/>
  <c r="R254" i="69"/>
  <c r="J254" i="69"/>
  <c r="S246" i="69"/>
  <c r="K246" i="69"/>
  <c r="C246" i="69"/>
  <c r="AC20" i="69"/>
  <c r="E96" i="69"/>
  <c r="X32" i="69"/>
  <c r="P32" i="69"/>
  <c r="H32" i="69"/>
  <c r="P54" i="69"/>
  <c r="AA40" i="69"/>
  <c r="AA48" i="69"/>
  <c r="AA58" i="69"/>
  <c r="AA146" i="69"/>
  <c r="AF158" i="69"/>
  <c r="X183" i="69"/>
  <c r="X235" i="69" s="1"/>
  <c r="X180" i="69"/>
  <c r="X232" i="69" s="1"/>
  <c r="P180" i="69"/>
  <c r="P232" i="69" s="1"/>
  <c r="H180" i="69"/>
  <c r="H232" i="69" s="1"/>
  <c r="X175" i="69"/>
  <c r="X227" i="69" s="1"/>
  <c r="P175" i="69"/>
  <c r="P227" i="69" s="1"/>
  <c r="H175" i="69"/>
  <c r="H227" i="69" s="1"/>
  <c r="R198" i="69"/>
  <c r="J198" i="69"/>
  <c r="Y198" i="69"/>
  <c r="Q198" i="69"/>
  <c r="I198" i="69"/>
  <c r="B210" i="69"/>
  <c r="K210" i="69"/>
  <c r="C210" i="69"/>
  <c r="B215" i="69"/>
  <c r="Y215" i="69"/>
  <c r="Q215" i="69"/>
  <c r="I215" i="69"/>
  <c r="V251" i="69"/>
  <c r="N251" i="69"/>
  <c r="F251" i="69"/>
  <c r="R246" i="69"/>
  <c r="J246" i="69"/>
  <c r="R88" i="69"/>
  <c r="J88" i="69"/>
  <c r="J96" i="69" s="1"/>
  <c r="B88" i="69"/>
  <c r="B96" i="69" s="1"/>
  <c r="N183" i="69"/>
  <c r="N235" i="69" s="1"/>
  <c r="F183" i="69"/>
  <c r="F235" i="69" s="1"/>
  <c r="V175" i="69"/>
  <c r="V227" i="69" s="1"/>
  <c r="N175" i="69"/>
  <c r="N227" i="69" s="1"/>
  <c r="F175" i="69"/>
  <c r="F227" i="69" s="1"/>
  <c r="O193" i="69"/>
  <c r="O210" i="69"/>
  <c r="G210" i="69"/>
  <c r="T251" i="69"/>
  <c r="L251" i="69"/>
  <c r="D251" i="69"/>
  <c r="X246" i="69"/>
  <c r="P246" i="69"/>
  <c r="H246" i="69"/>
  <c r="AD44" i="69"/>
  <c r="U183" i="69"/>
  <c r="U235" i="69" s="1"/>
  <c r="M183" i="69"/>
  <c r="M235" i="69" s="1"/>
  <c r="E183" i="69"/>
  <c r="E235" i="69" s="1"/>
  <c r="U175" i="69"/>
  <c r="U227" i="69" s="1"/>
  <c r="M175" i="69"/>
  <c r="M227" i="69" s="1"/>
  <c r="E175" i="69"/>
  <c r="E227" i="69" s="1"/>
  <c r="B251" i="69"/>
  <c r="S251" i="69"/>
  <c r="K251" i="69"/>
  <c r="C251" i="69"/>
  <c r="AF30" i="69"/>
  <c r="AD20" i="69"/>
  <c r="P88" i="69"/>
  <c r="D183" i="69"/>
  <c r="D235" i="69" s="1"/>
  <c r="T175" i="69"/>
  <c r="T227" i="69" s="1"/>
  <c r="L175" i="69"/>
  <c r="L227" i="69" s="1"/>
  <c r="D175" i="69"/>
  <c r="D227" i="69" s="1"/>
  <c r="R251" i="69"/>
  <c r="J251" i="69"/>
  <c r="V246" i="69"/>
  <c r="N246" i="69"/>
  <c r="F246" i="69"/>
  <c r="AA30" i="69"/>
  <c r="AB40" i="69"/>
  <c r="W93" i="69"/>
  <c r="O93" i="69"/>
  <c r="S183" i="69"/>
  <c r="S235" i="69" s="1"/>
  <c r="K183" i="69"/>
  <c r="K235" i="69" s="1"/>
  <c r="C183" i="69"/>
  <c r="C235" i="69" s="1"/>
  <c r="S175" i="69"/>
  <c r="S227" i="69" s="1"/>
  <c r="K175" i="69"/>
  <c r="K227" i="69" s="1"/>
  <c r="C175" i="69"/>
  <c r="C227" i="69" s="1"/>
  <c r="E210" i="69"/>
  <c r="U246" i="69"/>
  <c r="M246" i="69"/>
  <c r="E246" i="69"/>
  <c r="AF48" i="69"/>
  <c r="V88" i="69"/>
  <c r="V96" i="69" s="1"/>
  <c r="N88" i="69"/>
  <c r="R175" i="69"/>
  <c r="R227" i="69" s="1"/>
  <c r="J175" i="69"/>
  <c r="J227" i="69" s="1"/>
  <c r="B175" i="69"/>
  <c r="B227" i="69" s="1"/>
  <c r="T246" i="69"/>
  <c r="D246" i="69"/>
  <c r="F26" i="69"/>
  <c r="F28" i="69" s="1"/>
  <c r="V32" i="69"/>
  <c r="N32" i="69"/>
  <c r="V54" i="69"/>
  <c r="N54" i="69"/>
  <c r="F54" i="69"/>
  <c r="AC52" i="69"/>
  <c r="O26" i="69"/>
  <c r="O28" i="69" s="1"/>
  <c r="E28" i="69"/>
  <c r="AD53" i="69"/>
  <c r="AD30" i="69"/>
  <c r="Y210" i="69"/>
  <c r="Q210" i="69"/>
  <c r="I210" i="69"/>
  <c r="T32" i="69"/>
  <c r="D54" i="69"/>
  <c r="S32" i="69"/>
  <c r="C32" i="69"/>
  <c r="S54" i="69"/>
  <c r="K54" i="69"/>
  <c r="C54" i="69"/>
  <c r="X210" i="69"/>
  <c r="P210" i="69"/>
  <c r="H210" i="69"/>
  <c r="V210" i="69"/>
  <c r="N210" i="69"/>
  <c r="F210" i="69"/>
  <c r="V26" i="69"/>
  <c r="AD31" i="69"/>
  <c r="T210" i="69"/>
  <c r="L210" i="69"/>
  <c r="D210" i="69"/>
  <c r="B193" i="69"/>
  <c r="D32" i="69"/>
  <c r="T26" i="69"/>
  <c r="T28" i="69" s="1"/>
  <c r="T54" i="69"/>
  <c r="S193" i="69"/>
  <c r="R210" i="69"/>
  <c r="R218" i="69" s="1"/>
  <c r="J210" i="69"/>
  <c r="U32" i="69"/>
  <c r="M32" i="69"/>
  <c r="E32" i="69"/>
  <c r="U54" i="69"/>
  <c r="M54" i="69"/>
  <c r="E54" i="69"/>
  <c r="R32" i="69"/>
  <c r="K28" i="69"/>
  <c r="AB31" i="69"/>
  <c r="AA53" i="69"/>
  <c r="T193" i="69"/>
  <c r="L193" i="69"/>
  <c r="D193" i="69"/>
  <c r="N26" i="69"/>
  <c r="AC31" i="69"/>
  <c r="AC53" i="69"/>
  <c r="F32" i="69"/>
  <c r="K193" i="69"/>
  <c r="C193" i="69"/>
  <c r="R193" i="69"/>
  <c r="J193" i="69"/>
  <c r="J32" i="69"/>
  <c r="Y193" i="69"/>
  <c r="Q193" i="69"/>
  <c r="I193" i="69"/>
  <c r="S28" i="69"/>
  <c r="D26" i="69"/>
  <c r="D28" i="69" s="1"/>
  <c r="J27" i="69"/>
  <c r="J28" i="69" s="1"/>
  <c r="C26" i="69"/>
  <c r="C28" i="69" s="1"/>
  <c r="AC27" i="69"/>
  <c r="L32" i="69"/>
  <c r="L54" i="69"/>
  <c r="K32" i="69"/>
  <c r="AD52" i="69"/>
  <c r="Q26" i="69"/>
  <c r="Q28" i="69" s="1"/>
  <c r="I26" i="69"/>
  <c r="I28" i="69" s="1"/>
  <c r="P27" i="69"/>
  <c r="H27" i="69"/>
  <c r="X26" i="69"/>
  <c r="AC30" i="69"/>
  <c r="L26" i="69"/>
  <c r="L28" i="69" s="1"/>
  <c r="W26" i="69"/>
  <c r="W28" i="69" s="1"/>
  <c r="G26" i="69"/>
  <c r="G28" i="69" s="1"/>
  <c r="V27" i="69"/>
  <c r="N27" i="69"/>
  <c r="G32" i="69"/>
  <c r="G54" i="69"/>
  <c r="W54" i="69"/>
  <c r="H26" i="69"/>
  <c r="H54" i="69"/>
  <c r="X54" i="69"/>
  <c r="P26" i="69"/>
  <c r="U28" i="69"/>
  <c r="I54" i="69"/>
  <c r="Q54" i="69"/>
  <c r="Y54" i="69"/>
  <c r="AB27" i="69"/>
  <c r="O166" i="69"/>
  <c r="AD163" i="69"/>
  <c r="AB163" i="69"/>
  <c r="AC163" i="69"/>
  <c r="W166" i="69"/>
  <c r="G166" i="69"/>
  <c r="AC158" i="69"/>
  <c r="Y166" i="69"/>
  <c r="B166" i="69"/>
  <c r="L166" i="69"/>
  <c r="AF163" i="69"/>
  <c r="AA163" i="69"/>
  <c r="AA158" i="69"/>
  <c r="AD158" i="69"/>
  <c r="AB146" i="69"/>
  <c r="Q149" i="69"/>
  <c r="Q183" i="69" s="1"/>
  <c r="Q235" i="69" s="1"/>
  <c r="AC149" i="69"/>
  <c r="I149" i="69"/>
  <c r="I183" i="69" s="1"/>
  <c r="I235" i="69" s="1"/>
  <c r="AC141" i="69"/>
  <c r="B149" i="69"/>
  <c r="AB149" i="69" s="1"/>
  <c r="AF141" i="69"/>
  <c r="Y149" i="69"/>
  <c r="AF149" i="69" s="1"/>
  <c r="AD146" i="69"/>
  <c r="AF146" i="69"/>
  <c r="AA141" i="69"/>
  <c r="AD141" i="69"/>
  <c r="I93" i="69"/>
  <c r="Q93" i="69"/>
  <c r="Y93" i="69"/>
  <c r="G96" i="69"/>
  <c r="F96" i="69"/>
  <c r="K96" i="69"/>
  <c r="C96" i="69"/>
  <c r="L96" i="69"/>
  <c r="AD62" i="69"/>
  <c r="AB48" i="69"/>
  <c r="AF44" i="69"/>
  <c r="X27" i="69"/>
  <c r="AA52" i="69"/>
  <c r="AF52" i="69"/>
  <c r="AA26" i="69"/>
  <c r="AA31" i="69"/>
  <c r="AF31" i="69"/>
  <c r="Y27" i="69"/>
  <c r="L218" i="69" l="1"/>
  <c r="T218" i="69"/>
  <c r="X201" i="69"/>
  <c r="J218" i="69"/>
  <c r="E218" i="69"/>
  <c r="I96" i="69"/>
  <c r="V183" i="69"/>
  <c r="V235" i="69" s="1"/>
  <c r="L201" i="69"/>
  <c r="S201" i="69"/>
  <c r="D96" i="69"/>
  <c r="R96" i="69"/>
  <c r="V218" i="69"/>
  <c r="W218" i="69"/>
  <c r="O218" i="69"/>
  <c r="S218" i="69"/>
  <c r="T254" i="69"/>
  <c r="H183" i="69"/>
  <c r="H235" i="69" s="1"/>
  <c r="P183" i="69"/>
  <c r="P235" i="69" s="1"/>
  <c r="N96" i="69"/>
  <c r="AA54" i="69"/>
  <c r="AB54" i="69"/>
  <c r="Y96" i="69"/>
  <c r="AB28" i="69"/>
  <c r="Q96" i="69"/>
  <c r="E201" i="69"/>
  <c r="H201" i="69"/>
  <c r="P201" i="69"/>
  <c r="D201" i="69"/>
  <c r="M218" i="69"/>
  <c r="C218" i="69"/>
  <c r="O96" i="69"/>
  <c r="W96" i="69"/>
  <c r="P96" i="69"/>
  <c r="F201" i="69"/>
  <c r="AB32" i="69"/>
  <c r="O201" i="69"/>
  <c r="N201" i="69"/>
  <c r="C201" i="69"/>
  <c r="T201" i="69"/>
  <c r="K201" i="69"/>
  <c r="M201" i="69"/>
  <c r="D218" i="69"/>
  <c r="B201" i="69"/>
  <c r="G218" i="69"/>
  <c r="W201" i="69"/>
  <c r="F218" i="69"/>
  <c r="U201" i="69"/>
  <c r="U218" i="69"/>
  <c r="P218" i="69"/>
  <c r="Y201" i="69"/>
  <c r="X218" i="69"/>
  <c r="J201" i="69"/>
  <c r="G201" i="69"/>
  <c r="K218" i="69"/>
  <c r="I218" i="69"/>
  <c r="AA32" i="69"/>
  <c r="V201" i="69"/>
  <c r="Y218" i="69"/>
  <c r="Q201" i="69"/>
  <c r="Q218" i="69"/>
  <c r="AF32" i="69"/>
  <c r="B218" i="69"/>
  <c r="R201" i="69"/>
  <c r="AD32" i="69"/>
  <c r="I201" i="69"/>
  <c r="H218" i="69"/>
  <c r="AF54" i="69"/>
  <c r="AB166" i="69"/>
  <c r="B183" i="69"/>
  <c r="B235" i="69" s="1"/>
  <c r="B254" i="69"/>
  <c r="O183" i="69"/>
  <c r="O235" i="69" s="1"/>
  <c r="O254" i="69"/>
  <c r="AF166" i="69"/>
  <c r="Y254" i="69"/>
  <c r="Y183" i="69"/>
  <c r="Y235" i="69" s="1"/>
  <c r="G183" i="69"/>
  <c r="G235" i="69" s="1"/>
  <c r="G254" i="69"/>
  <c r="W254" i="69"/>
  <c r="W183" i="69"/>
  <c r="W235" i="69" s="1"/>
  <c r="I254" i="69"/>
  <c r="AC166" i="69"/>
  <c r="L254" i="69"/>
  <c r="L183" i="69"/>
  <c r="L235" i="69" s="1"/>
  <c r="Q254" i="69"/>
  <c r="X28" i="69"/>
  <c r="N28" i="69"/>
  <c r="H28" i="69"/>
  <c r="V28" i="69"/>
  <c r="AC28" i="69"/>
  <c r="AB26" i="69"/>
  <c r="AC32" i="69"/>
  <c r="AC26" i="69"/>
  <c r="AC54" i="69"/>
  <c r="AD54" i="69"/>
  <c r="P28" i="69"/>
  <c r="AF26" i="69"/>
  <c r="Y28" i="69"/>
  <c r="AD166" i="69"/>
  <c r="AA166" i="69"/>
  <c r="AA149" i="69"/>
  <c r="AD149" i="69"/>
  <c r="AD26" i="69"/>
  <c r="AA27" i="69"/>
  <c r="AD27" i="69"/>
  <c r="AF27" i="69"/>
  <c r="AA28" i="69" l="1"/>
  <c r="AF28" i="69"/>
  <c r="AD28" i="69"/>
</calcChain>
</file>

<file path=xl/sharedStrings.xml><?xml version="1.0" encoding="utf-8"?>
<sst xmlns="http://schemas.openxmlformats.org/spreadsheetml/2006/main" count="1368" uniqueCount="366">
  <si>
    <t>2012</t>
  </si>
  <si>
    <t>2013</t>
  </si>
  <si>
    <t>Frutas, Hortícolas &amp; Flores (NC 06, 07, 08, 20)</t>
  </si>
  <si>
    <t>média período</t>
  </si>
  <si>
    <t xml:space="preserve">Total de Exportações </t>
  </si>
  <si>
    <t xml:space="preserve">Total de Importações </t>
  </si>
  <si>
    <t>Saldo (exp-imp)</t>
  </si>
  <si>
    <t>Cobertura (exp/imp)</t>
  </si>
  <si>
    <t>Pecuária (NC 01, 02, 1601, 1602)</t>
  </si>
  <si>
    <t>Vinhos de uvas frescas (NC 2204)</t>
  </si>
  <si>
    <t xml:space="preserve">Exportações </t>
  </si>
  <si>
    <t xml:space="preserve">Importações </t>
  </si>
  <si>
    <t>Azeite (NC 1509)</t>
  </si>
  <si>
    <t/>
  </si>
  <si>
    <t>Cereais (NC 10)</t>
  </si>
  <si>
    <t>Cortiça e suas obras (NC 45)</t>
  </si>
  <si>
    <t>Madeira, carvão vegetal e suas obras (NC 44)</t>
  </si>
  <si>
    <t>Pastas de madeira (NC 47)</t>
  </si>
  <si>
    <t>Taxa de variação (%)</t>
  </si>
  <si>
    <t>2000/2005</t>
  </si>
  <si>
    <t>2005/2010</t>
  </si>
  <si>
    <t>2000/2015</t>
  </si>
  <si>
    <t>2010/2015</t>
  </si>
  <si>
    <t>PIBpm</t>
  </si>
  <si>
    <t>preços correntes - milhões de euros</t>
  </si>
  <si>
    <t>Índice de preços implícitos</t>
  </si>
  <si>
    <t>VAB Agricultura</t>
  </si>
  <si>
    <t>VAB IABT</t>
  </si>
  <si>
    <t>VAB Complexo Florestal</t>
  </si>
  <si>
    <t>VAB Silvicultura</t>
  </si>
  <si>
    <t>VAB IF</t>
  </si>
  <si>
    <t>P – valores provisórios</t>
  </si>
  <si>
    <t>Economia (bens e serviços)</t>
  </si>
  <si>
    <t>Agricultura</t>
  </si>
  <si>
    <t>Indústrias alimentares, das bebidas e do tabaco</t>
  </si>
  <si>
    <t>Silvicultura</t>
  </si>
  <si>
    <t>Indústrias florestais</t>
  </si>
  <si>
    <t>Importações (milhões de euros)</t>
  </si>
  <si>
    <t>Exportações (milhões de euros)</t>
  </si>
  <si>
    <t>Saldo comercial (milhões de euros)</t>
  </si>
  <si>
    <t>Produção pm</t>
  </si>
  <si>
    <t xml:space="preserve">Consumos intermédios </t>
  </si>
  <si>
    <t>VAB pm</t>
  </si>
  <si>
    <t>FBCF</t>
  </si>
  <si>
    <t xml:space="preserve">Produção do Ramo Agrícola </t>
  </si>
  <si>
    <t>Produção Vegetal</t>
  </si>
  <si>
    <t>Cereais</t>
  </si>
  <si>
    <t>Plantas Industriais</t>
  </si>
  <si>
    <t>Plantas Forrageiras</t>
  </si>
  <si>
    <t>Vegetais e Produtos Hortícolas</t>
  </si>
  <si>
    <t>Batatas (inclui sementes)</t>
  </si>
  <si>
    <t>Frutos</t>
  </si>
  <si>
    <t>Vinho</t>
  </si>
  <si>
    <t>Azeite</t>
  </si>
  <si>
    <t>Outros Produtos Vegetais</t>
  </si>
  <si>
    <t>Produção Animal</t>
  </si>
  <si>
    <t>animais</t>
  </si>
  <si>
    <t>Bovinos</t>
  </si>
  <si>
    <t>Suínos</t>
  </si>
  <si>
    <t>Ovinos e Caprinos</t>
  </si>
  <si>
    <t>Aves de capoeira</t>
  </si>
  <si>
    <t>outros animais</t>
  </si>
  <si>
    <t>produtos animais</t>
  </si>
  <si>
    <t>Leite</t>
  </si>
  <si>
    <t>Ovos</t>
  </si>
  <si>
    <t>Outros Produtos Animais</t>
  </si>
  <si>
    <t>Serviços Agrícolas</t>
  </si>
  <si>
    <t>Atividades Secundárias Não Agrícolas (não separáveis)</t>
  </si>
  <si>
    <t>Nota: os valores a preços constantes não são somáveis</t>
  </si>
  <si>
    <t>Total</t>
  </si>
  <si>
    <t>Sementes e Plantas</t>
  </si>
  <si>
    <t>Energia e Lubrificantes</t>
  </si>
  <si>
    <t>Adubos e Corretivos do Solo</t>
  </si>
  <si>
    <t>Produtos Fitossanitários</t>
  </si>
  <si>
    <t>Despesas com Veterinários</t>
  </si>
  <si>
    <t>Alimentos para Animais</t>
  </si>
  <si>
    <t>Manutenção e Reparação de Material e Ferramentas</t>
  </si>
  <si>
    <t>Manutenção e Reparação de Edifícios Agrícolas e de Outras Obras</t>
  </si>
  <si>
    <t>Serviços de Intermediação Financeira Indiretamente Medidos (SIFIM)</t>
  </si>
  <si>
    <t>Outros Bens e Serviços</t>
  </si>
  <si>
    <t>Produção da Silvicultura (preços de base)</t>
  </si>
  <si>
    <t>Produção de Bens Silvícolas</t>
  </si>
  <si>
    <t>Crescimento das Florestas (variação de existências)</t>
  </si>
  <si>
    <t>Madeira de Resinosas para Fins Industriais</t>
  </si>
  <si>
    <t>Madeira de Resinosas para Serrar</t>
  </si>
  <si>
    <t>Madeira de Resinosas para Triturar</t>
  </si>
  <si>
    <t xml:space="preserve">Outra Madeira de Resinosas </t>
  </si>
  <si>
    <t>Madeira de Folhosas para Fins Industriais</t>
  </si>
  <si>
    <t>Madeira de Folhosas para Serrar</t>
  </si>
  <si>
    <t>Madeira de Folhosas para Triturar</t>
  </si>
  <si>
    <t>Outra Madeira de Folhosas</t>
  </si>
  <si>
    <t>Madeira para Energia</t>
  </si>
  <si>
    <t>Outros Produtos</t>
  </si>
  <si>
    <t>Cortiça</t>
  </si>
  <si>
    <t>Plantas Florestais de Viveiro</t>
  </si>
  <si>
    <t>Outros Produtos Silvícolas</t>
  </si>
  <si>
    <t>Produção de Serviços Silvícolas e de Exploração Florestal</t>
  </si>
  <si>
    <t>Florestação e Reflorestação de Rendimento Regular</t>
  </si>
  <si>
    <t>Outros Serviços Silvícolas e de Exploração Florestal</t>
  </si>
  <si>
    <t>Actividades Secundárias Não Florestais (não separáveis)</t>
  </si>
  <si>
    <t>2014P</t>
  </si>
  <si>
    <t>*TVMA - Taxa de variação média anual; TVT - Taxa de variação total</t>
  </si>
  <si>
    <r>
      <t xml:space="preserve">Volume de trabalho - </t>
    </r>
    <r>
      <rPr>
        <i/>
        <sz val="10"/>
        <rFont val="Calibri"/>
        <family val="2"/>
        <scheme val="minor"/>
      </rPr>
      <t>mil UTA</t>
    </r>
  </si>
  <si>
    <t>Economia</t>
  </si>
  <si>
    <t>Complexo Florestal</t>
  </si>
  <si>
    <t>Peso nas Importações (%)</t>
  </si>
  <si>
    <t>Peso nas Exportações (%)</t>
  </si>
  <si>
    <t>Peso no saldo comercial* (%)</t>
  </si>
  <si>
    <t>*Se a economia estiver em défice comercial, um valor for positivo (negativo) significa um contributo negativo (positivo) para o saldo da balança comercial; Se a economia estiver em superavit comercial, um valor positivo (negativo) significa um  contributo positivo (negativo) para o saldo da balança comercial.</t>
  </si>
  <si>
    <t>Taxa de cobertura (%)</t>
  </si>
  <si>
    <t>Grau de autoaprovisionamento (%)</t>
  </si>
  <si>
    <r>
      <t>Grau de autoaprovisonamento corrigido</t>
    </r>
    <r>
      <rPr>
        <b/>
        <vertAlign val="super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(%)</t>
    </r>
  </si>
  <si>
    <t>Carnes e miudezas (NC 02)</t>
  </si>
  <si>
    <t>Papel e cartão (NC 48)</t>
  </si>
  <si>
    <t>*Gomas e resinas (NC 1301); Tall oil, essências e colofónias (NC 3803,3805,3806)</t>
  </si>
  <si>
    <t>Produtos da floresta (NC 44 a 48 e Outros*)</t>
  </si>
  <si>
    <t>n.d.</t>
  </si>
  <si>
    <t>Carnes de bovino (0201; 0202)</t>
  </si>
  <si>
    <t>Carnes de suíno (0203)</t>
  </si>
  <si>
    <t>Carnes de ovino ou caprino (0204)</t>
  </si>
  <si>
    <t>Carnes de equídeo (0205)</t>
  </si>
  <si>
    <t>Carnes e miudezas de aves de capoeira (0207)</t>
  </si>
  <si>
    <t>Outros (0206; 0208; 0209; 0210)</t>
  </si>
  <si>
    <t>Trigo e mistura de trigo com centeio (1001)</t>
  </si>
  <si>
    <t>Centeio (1002)</t>
  </si>
  <si>
    <t>Cevada (1003)</t>
  </si>
  <si>
    <t>Aveia (1004)</t>
  </si>
  <si>
    <t>Milho (1005)</t>
  </si>
  <si>
    <t>Arroz (1006)</t>
  </si>
  <si>
    <t>Sorgo de grão (1007)</t>
  </si>
  <si>
    <t>Trigo mourisco, painço, alpista e outros cereais (1008)</t>
  </si>
  <si>
    <t>Outros*</t>
  </si>
  <si>
    <t>Madeira e suas obras (44)</t>
  </si>
  <si>
    <t>Cortiça e suas obras (45)</t>
  </si>
  <si>
    <t>Obras de espartaria ou de cestaria (46)</t>
  </si>
  <si>
    <t>Pastas de madeira (47)</t>
  </si>
  <si>
    <t>Papel e cartão (48)</t>
  </si>
  <si>
    <t>Cortiça natural em bruto ou simplesmente preparada (4501)</t>
  </si>
  <si>
    <t>Cortiça natural, sem a crosta ou simplesmente esquadriada (4502)</t>
  </si>
  <si>
    <t>Obras de cortiça natural (4503)</t>
  </si>
  <si>
    <t>Cortiça aglomerada, com ou sem aglutinantes, e suas obras (4504)</t>
  </si>
  <si>
    <t>Plantas vivas e produtos de floricultura (06)</t>
  </si>
  <si>
    <t>Produtos hortícolas, plantas, raízes e tubérculos, comestíveis (07)</t>
  </si>
  <si>
    <t>Frutas; cascas de citrinos e de melões (08)</t>
  </si>
  <si>
    <t>Preparações de produtos hortícolas, de frutas ou de outras partes de plantas (20)</t>
  </si>
  <si>
    <t>Animais vivos (01)</t>
  </si>
  <si>
    <t>Carnes e miudezas, comestíveis (02)</t>
  </si>
  <si>
    <t>Enchidos de carne, miudezas, etc; preparações à base destes produtos (1601)</t>
  </si>
  <si>
    <t>Outras preparações e conservas de carnes, miudezas ou sangue (1602)</t>
  </si>
  <si>
    <t>Fonte</t>
  </si>
  <si>
    <r>
      <t>Grau de autoaprovisionamento</t>
    </r>
    <r>
      <rPr>
        <b/>
        <i/>
        <vertAlign val="superscript"/>
        <sz val="12"/>
        <rFont val="Calibri"/>
        <family val="2"/>
      </rPr>
      <t>1</t>
    </r>
    <r>
      <rPr>
        <b/>
        <i/>
        <sz val="12"/>
        <rFont val="Calibri"/>
        <family val="2"/>
      </rPr>
      <t xml:space="preserve"> de bens alimentares</t>
    </r>
    <r>
      <rPr>
        <b/>
        <i/>
        <vertAlign val="superscript"/>
        <sz val="12"/>
        <rFont val="Calibri"/>
        <family val="2"/>
      </rPr>
      <t>2</t>
    </r>
    <r>
      <rPr>
        <b/>
        <i/>
        <sz val="12"/>
        <rFont val="Calibri"/>
        <family val="2"/>
      </rPr>
      <t xml:space="preserve"> (%)</t>
    </r>
  </si>
  <si>
    <t>Fonte: GPP, a partir de CES (Base 2016), INE</t>
  </si>
  <si>
    <t>Estatísticas do Comércio Internacional</t>
  </si>
  <si>
    <t>1 Grau de Autoaprovisionamento=produção/consumo aparente=produção/(produção+importações-exportações)
2 Corresponde ao agregado agricultura, pescas e indústrias alimentares e bebidas. 
3 Com correção das produções alimentares que são dirigidas para consumos intermédios dos próprios ramos alimentares</t>
  </si>
  <si>
    <t>Taxa de crescimento médio anual (%)</t>
  </si>
  <si>
    <t>Índice de Preços implícito</t>
  </si>
  <si>
    <t>Produção, Consumos Intermédios, VABpm e Volume de Trabalho agrícolas</t>
  </si>
  <si>
    <t>Formação Bruta de Capital Fixo na Agricultura</t>
  </si>
  <si>
    <t>Produção agrícola (a preços base), preços correntes (milhões de euros)</t>
  </si>
  <si>
    <t>Consumos Intermédios agrícolas, preços correntes (milhões de euros)</t>
  </si>
  <si>
    <t>Índice de Preços implícito nos Consumos Intermédios agrícolas</t>
  </si>
  <si>
    <t>Índice de Preços implícito na produção agrícola</t>
  </si>
  <si>
    <t>Índice de Preços implícito na produção silvícola</t>
  </si>
  <si>
    <t>Produção silvícola a preços correntes (milhões de euros)</t>
  </si>
  <si>
    <t>Produção silvícola a preços constantes 2016 (milhões de euros)</t>
  </si>
  <si>
    <t>Dados económicos da Agricultura</t>
  </si>
  <si>
    <t>Dados económicos da Silvicultura</t>
  </si>
  <si>
    <t xml:space="preserve">Fonte: GPP a partir de dados INE/Comércio Internacional </t>
  </si>
  <si>
    <t>Evolução</t>
  </si>
  <si>
    <t>TVMA*
2000-2022</t>
  </si>
  <si>
    <t>TVT*
2000-2022</t>
  </si>
  <si>
    <t>TVMA*
2010-2022</t>
  </si>
  <si>
    <t>TVT*
2010-2022</t>
  </si>
  <si>
    <t>Azeite virgem de oliveira (1509 10-20-30-40)</t>
  </si>
  <si>
    <t>Azeite refinado de oliveira (1509 90)</t>
  </si>
  <si>
    <t>Notas explicativas</t>
  </si>
  <si>
    <t>Datas de atualização dos dados pelo INE</t>
  </si>
  <si>
    <t xml:space="preserve">Contas Nacionais </t>
  </si>
  <si>
    <t xml:space="preserve">Atualizadas todos os anos, em finais de fevereiro/início de março, com referência ao 4º trimestre do ano anterior (n-1), tratando-se de valores provisórios. Em setembro, são publicados os valores definitivos do ano (n-2). </t>
  </si>
  <si>
    <t xml:space="preserve">Contas Económicas da Agricultura (contas-satélite das Contas Nacionais) </t>
  </si>
  <si>
    <r>
      <t xml:space="preserve">Estatísticas do Comércio Internacional </t>
    </r>
    <r>
      <rPr>
        <sz val="10.5"/>
        <color rgb="FF000000"/>
        <rFont val="Calibri"/>
        <family val="2"/>
        <scheme val="minor"/>
      </rPr>
      <t xml:space="preserve"> </t>
    </r>
  </si>
  <si>
    <t>A balança comercial dos principais setores refere-se a bens transacionáveis classificados segundo a Nomenclatura Combinada (NC). Desde maio de 2019, as  atualizações anuais são feitas da seguinte forma: resultados preliminares do ano (n) em junho do ano (n+1); resultados definitivos do ano (n) em setembro do ano (n+1). Deste modo, antecipou-se em cerca de 8 meses a divulgação de resultados definitivos face à anterior política de revisões (resultados definitivos do ano (n) em maio do ano (n+2)).</t>
  </si>
  <si>
    <t>Por uma questão de simplificação, são aqui utilizados, em todos os contextos, apenas os termos importações/exportações e não a terminologia estatística mais discriminada que o INE utiliza para as trocas comerciais com outros países.</t>
  </si>
  <si>
    <t xml:space="preserve">A mudança de base tem como objetivos, nomeadamente: </t>
  </si>
  <si>
    <t xml:space="preserve">- Aumentar o grau de consistência do Sistema de Contas Nacionais, nomeadamente entre as Contas Financeiras e Não Financeiras; e entre a Conta do Resto do Mundo e a Balança de Pagamentos; </t>
  </si>
  <si>
    <t xml:space="preserve">- Implementar novas versões do Manual do Défice e da Dívida das Administrações Públicas; </t>
  </si>
  <si>
    <r>
      <t>- Permitir integrar nova informação/fontes; aperfeiçoar metodologias; incorporar recomendações/decisões do Eurostat (</t>
    </r>
    <r>
      <rPr>
        <i/>
        <sz val="10.5"/>
        <color rgb="FF000000"/>
        <rFont val="Calibri"/>
        <family val="2"/>
        <scheme val="minor"/>
      </rPr>
      <t>action points</t>
    </r>
    <r>
      <rPr>
        <sz val="10.5"/>
        <color rgb="FF000000"/>
        <rFont val="Calibri"/>
        <family val="2"/>
        <scheme val="minor"/>
      </rPr>
      <t xml:space="preserve">) resultantes do ciclo de verificação do Rendimento Nacional Bruto (RNB) da base anterior. </t>
    </r>
  </si>
  <si>
    <t>2022P</t>
  </si>
  <si>
    <t>2000/2022</t>
  </si>
  <si>
    <t>2010/2022</t>
  </si>
  <si>
    <t>2021/2022</t>
  </si>
  <si>
    <t>Dados económicos e do comércio internacional</t>
  </si>
  <si>
    <t>Produtos Vegetais</t>
  </si>
  <si>
    <t>Produtos Animais</t>
  </si>
  <si>
    <t>Produtos da Floresta</t>
  </si>
  <si>
    <t>2023P</t>
  </si>
  <si>
    <t>2000/2023</t>
  </si>
  <si>
    <t>2010/2023</t>
  </si>
  <si>
    <t>2022/2023</t>
  </si>
  <si>
    <t>VAB Complexo Agroflorestal e Pescas</t>
  </si>
  <si>
    <t>VAB Pescas</t>
  </si>
  <si>
    <t>Complexo Alimentar</t>
  </si>
  <si>
    <t>Pescas</t>
  </si>
  <si>
    <t>Complexo agroflorestal e pescas</t>
  </si>
  <si>
    <t>Complexo Agroalimentar e Pescas</t>
  </si>
  <si>
    <t>VAB da agricultura, da silvicultura, das pescas, das indústrias agrolimentares (IABT), das indústrias florestais (IF), do complexo agroalimentar e pescas, do complexo florestal e PIBpm</t>
  </si>
  <si>
    <t>Peso do VAB dos Complexos Agroalimentar e pescas e Florestal no PIBpm (%)</t>
  </si>
  <si>
    <r>
      <t xml:space="preserve">VAB Complexo Agroalimentar e Pescas  </t>
    </r>
    <r>
      <rPr>
        <sz val="10"/>
        <rFont val="Calibri"/>
        <family val="2"/>
        <scheme val="minor"/>
      </rPr>
      <t>(Agricultura, Pescas e IABT)</t>
    </r>
  </si>
  <si>
    <t>Balança comercial de Portugal para Frutas, Hortícolas &amp; Flores 2000-2023 (em milhões de euros)</t>
  </si>
  <si>
    <t>Balança comercial de Portugal para Pecuária 2000-2023 (em milhões de euros)</t>
  </si>
  <si>
    <t>Balança comercial de Portugal para Carnes 2000-2023 (em milhões de euros)</t>
  </si>
  <si>
    <t>Balança comercial de Portugal para Vinho 2000-2023 (em milhões de euros)</t>
  </si>
  <si>
    <t>Balança comercial de Portugal para Azeite 2000-2023 (em milhões de euros)</t>
  </si>
  <si>
    <t>Balança comercial de Portugal para Cereais 2000-2023 (em milhões de euros)</t>
  </si>
  <si>
    <t>Balança comercial de Portugal para Produtos da Floresta 2000-2023 (em milhões de euros)</t>
  </si>
  <si>
    <t>Balança comercial de Portugal para Cortiça 2000-2023 (em milhões de euros)</t>
  </si>
  <si>
    <t>Balança comercial de Portugal para Madeira 2000-2023 (em milhões de euros)</t>
  </si>
  <si>
    <t>Balança comercial de Portugal para Pastas de madeira 2000-2023 (em milhões de euros)</t>
  </si>
  <si>
    <t>Balança comercial de Portugal para Papel e cartão 2000-2023 (em milhões de euros)</t>
  </si>
  <si>
    <t>abril de 2024</t>
  </si>
  <si>
    <r>
      <t xml:space="preserve">VAB Complexo Alimentar </t>
    </r>
    <r>
      <rPr>
        <sz val="10"/>
        <rFont val="Calibri"/>
        <family val="2"/>
        <scheme val="minor"/>
      </rPr>
      <t>(Agricultura, e IAB)</t>
    </r>
  </si>
  <si>
    <t>EXPLORAÇÕES</t>
  </si>
  <si>
    <t>Continente</t>
  </si>
  <si>
    <t>Estrutura (%)</t>
  </si>
  <si>
    <t>POPULAÇÃO</t>
  </si>
  <si>
    <t>Continente 
(2021)</t>
  </si>
  <si>
    <t>Estrutura 2021 (%)</t>
  </si>
  <si>
    <t>Continente 
(2011)</t>
  </si>
  <si>
    <t>Estrutura 2011 (%)</t>
  </si>
  <si>
    <t>EXPLORAÇÕES (nº)</t>
  </si>
  <si>
    <t>Explorações por Classe de SAU (nº)</t>
  </si>
  <si>
    <t>População residente (nº)</t>
  </si>
  <si>
    <t>&gt; 0 a &lt;5 ha</t>
  </si>
  <si>
    <t>Rural + Vulnerável</t>
  </si>
  <si>
    <t>5 a 50 ha</t>
  </si>
  <si>
    <t>Não Rural + Não Vulnerável</t>
  </si>
  <si>
    <t>&gt; 50 ha</t>
  </si>
  <si>
    <t>Não Rural + Vulnerável</t>
  </si>
  <si>
    <t>Rural + Não Vulnerável</t>
  </si>
  <si>
    <t>SUPERFÍCIE</t>
  </si>
  <si>
    <t>SUPERFÍCIE TOTAL DAS EXPLORAÇÕES (ha)</t>
  </si>
  <si>
    <t>Fonte: GPP</t>
  </si>
  <si>
    <t>Superfície agrícola utilizada</t>
  </si>
  <si>
    <t>Matas e florestas sem culturas sob-coberto</t>
  </si>
  <si>
    <t>Superfície agrícola não utilizada</t>
  </si>
  <si>
    <t>Outras superfícies</t>
  </si>
  <si>
    <t>Superfície irrigável (ha)</t>
  </si>
  <si>
    <t>SAU</t>
  </si>
  <si>
    <t>SAU (ha)</t>
  </si>
  <si>
    <t>SAU por Classe de SAU</t>
  </si>
  <si>
    <t>OCUPAÇÃO e USO do SOLO</t>
  </si>
  <si>
    <t>&lt;5 ha</t>
  </si>
  <si>
    <t>Superfície do território (ha)</t>
  </si>
  <si>
    <t>Territórios artificializados</t>
  </si>
  <si>
    <t>Agricultuura</t>
  </si>
  <si>
    <t>Composição da SAU</t>
  </si>
  <si>
    <t>Pastagens</t>
  </si>
  <si>
    <t>Terras aráveis</t>
  </si>
  <si>
    <t>Agro-florestal</t>
  </si>
  <si>
    <t>Horta familiar</t>
  </si>
  <si>
    <t>Floresta</t>
  </si>
  <si>
    <t>Culturas permanentes</t>
  </si>
  <si>
    <t>Matos</t>
  </si>
  <si>
    <t>Pastagens permanentes</t>
  </si>
  <si>
    <t>Esp. descobertos ou c/pouca vegetação</t>
  </si>
  <si>
    <t>Zonas húmidas</t>
  </si>
  <si>
    <t>CULTURAS</t>
  </si>
  <si>
    <r>
      <t xml:space="preserve">CULTURAS TEMPORÁRIAS </t>
    </r>
    <r>
      <rPr>
        <vertAlign val="superscript"/>
        <sz val="12"/>
        <color rgb="FF002060"/>
        <rFont val="Calibri"/>
        <family val="2"/>
        <scheme val="minor"/>
      </rPr>
      <t>(1)</t>
    </r>
    <r>
      <rPr>
        <sz val="12"/>
        <color rgb="FF002060"/>
        <rFont val="Calibri"/>
        <family val="2"/>
        <scheme val="minor"/>
      </rPr>
      <t xml:space="preserve"> (ha)</t>
    </r>
  </si>
  <si>
    <t>Massas de água superficiais</t>
  </si>
  <si>
    <t>Cereais para grão</t>
  </si>
  <si>
    <t>Fonte: GPP, a partir de COS 2018 (DGT)</t>
  </si>
  <si>
    <t>Leguminosas secas para grão</t>
  </si>
  <si>
    <t>Prados temporários</t>
  </si>
  <si>
    <t>Culturas forrageiras</t>
  </si>
  <si>
    <t>Batata</t>
  </si>
  <si>
    <t>Beterraba sacarina</t>
  </si>
  <si>
    <t>Culturas industriais</t>
  </si>
  <si>
    <t>Culturas hortícolas</t>
  </si>
  <si>
    <t>Flores e plantas ornamentais</t>
  </si>
  <si>
    <t>Outras culturas temporárias</t>
  </si>
  <si>
    <t>Pousio (ha)</t>
  </si>
  <si>
    <t>CULTURAS PERMANENTES (ha)</t>
  </si>
  <si>
    <t>Frutos frescos (excepto citrinos)</t>
  </si>
  <si>
    <t>Citrinos</t>
  </si>
  <si>
    <t>Frutos sub-tropicais</t>
  </si>
  <si>
    <t>Frutos de casca rija</t>
  </si>
  <si>
    <t>Olival</t>
  </si>
  <si>
    <t>Vinha</t>
  </si>
  <si>
    <t>Outras culturas permanentes</t>
  </si>
  <si>
    <r>
      <t xml:space="preserve">PRADOS E PASTAGENS PERMANENTES </t>
    </r>
    <r>
      <rPr>
        <vertAlign val="superscript"/>
        <sz val="12"/>
        <color rgb="FF002060"/>
        <rFont val="Calibri"/>
        <family val="2"/>
        <scheme val="minor"/>
      </rPr>
      <t>(2)</t>
    </r>
    <r>
      <rPr>
        <sz val="12"/>
        <color rgb="FF002060"/>
        <rFont val="Calibri"/>
        <family val="2"/>
        <scheme val="minor"/>
      </rPr>
      <t xml:space="preserve"> (ha)</t>
    </r>
  </si>
  <si>
    <t>MÃO-de-OBRA</t>
  </si>
  <si>
    <t>VOLUME DE TRABALHO (UTA)</t>
  </si>
  <si>
    <t>Tipo de Mão-de-Obra</t>
  </si>
  <si>
    <t>Mão-de-obra agrícola familiar</t>
  </si>
  <si>
    <t>Produtor</t>
  </si>
  <si>
    <t>Mão-de-obra agrícola não familiar</t>
  </si>
  <si>
    <t>Permanente</t>
  </si>
  <si>
    <t>Eventual</t>
  </si>
  <si>
    <t>POPULAÇÃO AGRÍCOLA (nº)</t>
  </si>
  <si>
    <t>PRODUTOR AGRÍCOLA/CHEFE DE EXPLORAÇÃO  (nº)</t>
  </si>
  <si>
    <t>Homem</t>
  </si>
  <si>
    <t>Mulher</t>
  </si>
  <si>
    <t>Nível etário do Produtor/Chefe de exploração</t>
  </si>
  <si>
    <t>15 a 44 anos</t>
  </si>
  <si>
    <t>45 a 64 anos</t>
  </si>
  <si>
    <t>65 e mais anos</t>
  </si>
  <si>
    <t>Nível de escolaridade do produtor/Chefe de exploração</t>
  </si>
  <si>
    <t>Nenhum</t>
  </si>
  <si>
    <t>Básico</t>
  </si>
  <si>
    <t>Secundário/Pós-secundário</t>
  </si>
  <si>
    <t>Superior</t>
  </si>
  <si>
    <t>Formação agrícola do Produtor/Chefe de exploração</t>
  </si>
  <si>
    <t>Exclusivamente prática</t>
  </si>
  <si>
    <t>Curso F.Prof. relacionados c/ activ. agrícola</t>
  </si>
  <si>
    <t>Completa (secundário ou superior agrícola)</t>
  </si>
  <si>
    <t>(1) Inclui culturas sucessivas e sob coberto de permanentes</t>
  </si>
  <si>
    <t>(2) inclui pastagens sob coberto de permanentes</t>
  </si>
  <si>
    <t>Fonte: RA2019, INE</t>
  </si>
  <si>
    <t>VABpb Economia</t>
  </si>
  <si>
    <t>Peso do VAB dos Complexos Agroalimentar e pescas e Florestal no VABpb (%)</t>
  </si>
  <si>
    <t>Dados económicos e de comércio internacional do Complexo Agroflorestal e Pescas (CAFP)</t>
  </si>
  <si>
    <t>Emprego (mil pessoas)</t>
  </si>
  <si>
    <t>Emprego (mil ETC)</t>
  </si>
  <si>
    <r>
      <t xml:space="preserve">O </t>
    </r>
    <r>
      <rPr>
        <b/>
        <sz val="11"/>
        <color rgb="FF000000"/>
        <rFont val="Calibri"/>
        <family val="2"/>
        <scheme val="minor"/>
      </rPr>
      <t>Complexo Agroflorestal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e das Pescas</t>
    </r>
    <r>
      <rPr>
        <sz val="11"/>
        <color rgb="FF000000"/>
        <rFont val="Calibri"/>
        <family val="2"/>
        <scheme val="minor"/>
      </rPr>
      <t xml:space="preserve"> (CAFP) inclui os seguintes ramos das Contas Nacionais:</t>
    </r>
  </si>
  <si>
    <r>
      <t>Agricultura</t>
    </r>
    <r>
      <rPr>
        <sz val="11"/>
        <color rgb="FF000000"/>
        <rFont val="Calibri"/>
        <family val="2"/>
      </rPr>
      <t>: ramo 01;</t>
    </r>
  </si>
  <si>
    <r>
      <t>Pescas</t>
    </r>
    <r>
      <rPr>
        <sz val="11"/>
        <color rgb="FF000000"/>
        <rFont val="Calibri"/>
        <family val="2"/>
      </rPr>
      <t>: ramo 03;</t>
    </r>
  </si>
  <si>
    <r>
      <t>IABT</t>
    </r>
    <r>
      <rPr>
        <sz val="11"/>
        <color rgb="FF000000"/>
        <rFont val="Calibri"/>
        <family val="2"/>
      </rPr>
      <t xml:space="preserve"> - Indústrias Alimentares, das Bebidas e do tabaco: ramo 10, ramo 11 e ramo 12;</t>
    </r>
  </si>
  <si>
    <r>
      <t>Silvicultura</t>
    </r>
    <r>
      <rPr>
        <sz val="11"/>
        <color rgb="FF000000"/>
        <rFont val="Calibri"/>
        <family val="2"/>
      </rPr>
      <t>: ramo 02;</t>
    </r>
  </si>
  <si>
    <r>
      <t>IF</t>
    </r>
    <r>
      <rPr>
        <sz val="11"/>
        <color rgb="FF000000"/>
        <rFont val="Calibri"/>
        <family val="2"/>
      </rPr>
      <t xml:space="preserve"> - Indústrias Florestais: ramo 16, ramo 17 e ramo 18.</t>
    </r>
  </si>
  <si>
    <t>Podendo apresentar vários agregados:</t>
  </si>
  <si>
    <r>
      <t>Complexo agroalimentar</t>
    </r>
    <r>
      <rPr>
        <sz val="11"/>
        <color rgb="FF000000"/>
        <rFont val="Calibri"/>
        <family val="2"/>
      </rPr>
      <t xml:space="preserve"> = Agricultura + IABT</t>
    </r>
  </si>
  <si>
    <r>
      <t xml:space="preserve">Complexo agroalimentar e Pescas </t>
    </r>
    <r>
      <rPr>
        <i/>
        <sz val="11"/>
        <color rgb="FF000000"/>
        <rFont val="Calibri"/>
        <family val="2"/>
      </rPr>
      <t>(ou alimentar com tabaco)</t>
    </r>
    <r>
      <rPr>
        <b/>
        <sz val="11"/>
        <color rgb="FF000000"/>
        <rFont val="Calibri"/>
        <family val="2"/>
      </rPr>
      <t xml:space="preserve"> = </t>
    </r>
    <r>
      <rPr>
        <sz val="11"/>
        <color rgb="FF000000"/>
        <rFont val="Calibri"/>
        <family val="2"/>
      </rPr>
      <t>Agricultura + IABT + Pescas</t>
    </r>
  </si>
  <si>
    <r>
      <t xml:space="preserve">Complexo alimentar </t>
    </r>
    <r>
      <rPr>
        <sz val="11"/>
        <color rgb="FF000000"/>
        <rFont val="Calibri"/>
        <family val="2"/>
      </rPr>
      <t>= Agricultura + IAB + Pescas</t>
    </r>
  </si>
  <si>
    <r>
      <t>Complexo florestal =</t>
    </r>
    <r>
      <rPr>
        <sz val="11"/>
        <color rgb="FF000000"/>
        <rFont val="Calibri"/>
        <family val="2"/>
      </rPr>
      <t xml:space="preserve"> Silvicultura + IF</t>
    </r>
  </si>
  <si>
    <r>
      <t>Complexo agroflorestal =</t>
    </r>
    <r>
      <rPr>
        <sz val="11"/>
        <color rgb="FF000000"/>
        <rFont val="Calibri"/>
        <family val="2"/>
      </rPr>
      <t xml:space="preserve"> Agricultura + IABT + Silvicultura + IF</t>
    </r>
  </si>
  <si>
    <t>Agregados CAFP</t>
  </si>
  <si>
    <r>
      <rPr>
        <b/>
        <sz val="11"/>
        <color theme="8" tint="0.79998168889431442"/>
        <rFont val="Calibri"/>
        <family val="2"/>
      </rPr>
      <t>Data</t>
    </r>
  </si>
  <si>
    <t>ESTRUTURA DAS EXPLORAÇÕES AGRÍCOLAS</t>
  </si>
  <si>
    <t>Complexo AgroFlorestal e Pescas (CAFP)  
2010-2023</t>
  </si>
  <si>
    <t>Balança comercial dos principais subsetores</t>
  </si>
  <si>
    <t>GPP a partir de</t>
  </si>
  <si>
    <t>Continente (2019)</t>
  </si>
  <si>
    <t>Continente (2023)</t>
  </si>
  <si>
    <t>Estrutura (%) em 2023</t>
  </si>
  <si>
    <t>Variação 2019/2023</t>
  </si>
  <si>
    <t>nd</t>
  </si>
  <si>
    <t>Cônjuge</t>
  </si>
  <si>
    <t>Outros membros da família</t>
  </si>
  <si>
    <t>Não contratada pelo produtor</t>
  </si>
  <si>
    <t>2024P</t>
  </si>
  <si>
    <t>2000/2024</t>
  </si>
  <si>
    <t>2010/2024</t>
  </si>
  <si>
    <t>2023/2024</t>
  </si>
  <si>
    <t>Fonte: GPP, a partir de CEA (Base 2021), INE</t>
  </si>
  <si>
    <t>última atualização dos dados: dezembro de 2024</t>
  </si>
  <si>
    <t>Produção agrícola (a preços base), preços constantes 2021 (milhões de euros)</t>
  </si>
  <si>
    <t>Consumos Intermédios agrícolas, preços constantes 2021 (milhões de euros)</t>
  </si>
  <si>
    <t>preços constantes 2021 - milhões de euros</t>
  </si>
  <si>
    <t>última atualização dos dados: junho de 2024</t>
  </si>
  <si>
    <t>Fonte: GPP, a partir de Contas Nacionais e CEA (Base 2021), INE</t>
  </si>
  <si>
    <t>última atualização dos dados: setembro e dezembro de 2024</t>
  </si>
  <si>
    <t xml:space="preserve">Complexo Alimentar </t>
  </si>
  <si>
    <t>Base metodológica 2021</t>
  </si>
  <si>
    <t>De acordo com o INE, o Sistema Europeu de Contas prevê a atualização regular das bases de Contas Nacionais, no âmbito de uma política de revisões harmonizada (através do Comité das Estatísticas Monetárias, Financeiras e da Balança de Pagamentos, CMFB na sigla inglesa), preconizando mudanças de base quinquenais, alinhadas com as revisões da Balança de Pagamentos. Atualmente, as Contas Nacionais seguem a base metodológica 2021.</t>
  </si>
  <si>
    <t xml:space="preserve">Atualizadas todos os anos em dezembro, com referência ao próprio ano (n), tratando-se da 1ª estimativa. Em abril do ano seguinte (n+1), é publicada a 2ª estimativa do ano (n), e em setembro os valores definitivos de (n-1), em consonância com as Contas Nacionais. </t>
  </si>
  <si>
    <t>Contas Nacionais e Contas Económicas da Agricultura (Base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</si>
</sst>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€_-;\-* #,##0.00\ _€_-;_-* &quot;-&quot;??\ _€_-;_-@_-"/>
    <numFmt numFmtId="165" formatCode="0.0"/>
    <numFmt numFmtId="166" formatCode="0_)"/>
    <numFmt numFmtId="167" formatCode="##0.0"/>
    <numFmt numFmtId="168" formatCode="###,000"/>
    <numFmt numFmtId="169" formatCode="_-* #,##0.00\ &quot;Esc.&quot;_-;\-* #,##0.00\ &quot;Esc.&quot;_-;_-* &quot;-&quot;??\ &quot;Esc.&quot;_-;_-@_-"/>
    <numFmt numFmtId="170" formatCode="0.0%"/>
    <numFmt numFmtId="171" formatCode="[$-F800]dddd\,\ mmmm\ dd\,\ yyyy"/>
    <numFmt numFmtId="172" formatCode="dd/mm/yyyy;@"/>
    <numFmt numFmtId="173" formatCode="_-* #,##0.0\ _€_-;\-* #,##0.0\ _€_-;_-* &quot;-&quot;??\ _€_-;_-@_-"/>
    <numFmt numFmtId="174" formatCode="#,##0.0"/>
    <numFmt numFmtId="175" formatCode="_-* #,##0\ _€_-;\-* #,##0\ _€_-;_-* &quot;-&quot;??\ _€_-;_-@_-"/>
    <numFmt numFmtId="176" formatCode="#,##0.000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b/>
      <sz val="8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8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9"/>
      <name val="UniversCondLight"/>
    </font>
    <font>
      <sz val="11"/>
      <color indexed="6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color indexed="63"/>
      <name val="Calibri"/>
      <family val="2"/>
    </font>
    <font>
      <b/>
      <sz val="16"/>
      <name val="Times New Roman"/>
      <family val="1"/>
    </font>
    <font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i/>
      <sz val="8"/>
      <name val="Tms Rmn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8"/>
      <name val="Tms Rmn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sz val="14"/>
      <name val="ZapfHumnst BT"/>
    </font>
    <font>
      <b/>
      <sz val="10"/>
      <color indexed="6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8080"/>
      <name val="Calibri"/>
      <family val="2"/>
      <scheme val="minor"/>
    </font>
    <font>
      <sz val="8.5"/>
      <name val="MS Sans Serif"/>
      <family val="2"/>
    </font>
    <font>
      <b/>
      <sz val="14"/>
      <color rgb="FFE46C0A"/>
      <name val="Calibri"/>
      <family val="2"/>
      <scheme val="minor"/>
    </font>
    <font>
      <b/>
      <sz val="9"/>
      <name val="Calibri"/>
      <family val="2"/>
      <scheme val="minor"/>
    </font>
    <font>
      <b/>
      <sz val="8.5"/>
      <name val="Calibri"/>
      <family val="2"/>
      <scheme val="minor"/>
    </font>
    <font>
      <i/>
      <sz val="10"/>
      <name val="MS Sans Serif"/>
      <family val="2"/>
    </font>
    <font>
      <sz val="7"/>
      <name val="MS Sans Serif"/>
      <family val="2"/>
    </font>
    <font>
      <i/>
      <sz val="8.5"/>
      <name val="MS Sans Serif"/>
      <family val="2"/>
    </font>
    <font>
      <sz val="9"/>
      <color rgb="FF006666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666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6666"/>
      <name val="Calibri"/>
      <family val="2"/>
      <scheme val="minor"/>
    </font>
    <font>
      <sz val="7"/>
      <name val="Calibri"/>
      <family val="2"/>
      <scheme val="minor"/>
    </font>
    <font>
      <sz val="8"/>
      <color rgb="FF008080"/>
      <name val="Calibri"/>
      <family val="2"/>
      <scheme val="minor"/>
    </font>
    <font>
      <sz val="8.5"/>
      <color theme="0"/>
      <name val="MS Sans Serif"/>
      <family val="2"/>
    </font>
    <font>
      <sz val="8"/>
      <name val="MS Sans Serif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b/>
      <sz val="12"/>
      <color theme="0"/>
      <name val="Trebuchet MS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8"/>
      <color theme="0"/>
      <name val="MS Sans Serif"/>
      <family val="2"/>
    </font>
    <font>
      <i/>
      <sz val="10"/>
      <name val="Calibri"/>
      <family val="2"/>
      <scheme val="minor"/>
    </font>
    <font>
      <sz val="10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8"/>
      <name val="Calibri"/>
      <family val="2"/>
      <scheme val="minor"/>
    </font>
    <font>
      <sz val="7"/>
      <color rgb="FF008080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perscript"/>
      <sz val="11"/>
      <name val="Calibri"/>
      <family val="2"/>
    </font>
    <font>
      <b/>
      <sz val="11"/>
      <name val="Calibri"/>
      <family val="2"/>
    </font>
    <font>
      <b/>
      <sz val="10"/>
      <color indexed="56"/>
      <name val="Trebuchet MS"/>
      <family val="2"/>
    </font>
    <font>
      <b/>
      <sz val="22"/>
      <color rgb="FF008080"/>
      <name val="Calibri"/>
      <family val="2"/>
      <scheme val="minor"/>
    </font>
    <font>
      <b/>
      <sz val="12"/>
      <color rgb="FF008080"/>
      <name val="Calibri"/>
      <family val="2"/>
      <scheme val="minor"/>
    </font>
    <font>
      <sz val="10"/>
      <color indexed="48"/>
      <name val="Trebuchet MS"/>
      <family val="2"/>
    </font>
    <font>
      <sz val="11"/>
      <color rgb="FF3366FF"/>
      <name val="Calibri"/>
      <family val="2"/>
    </font>
    <font>
      <sz val="11"/>
      <color rgb="FF0070C0"/>
      <name val="Calibri"/>
      <family val="2"/>
      <scheme val="minor"/>
    </font>
    <font>
      <b/>
      <u/>
      <sz val="10"/>
      <name val="Trebuchet MS"/>
      <family val="2"/>
    </font>
    <font>
      <sz val="10"/>
      <name val="Trebuchet MS"/>
      <family val="2"/>
    </font>
    <font>
      <sz val="11"/>
      <name val="Calibri"/>
      <family val="2"/>
      <scheme val="minor"/>
    </font>
    <font>
      <sz val="12"/>
      <name val="Trebuchet MS"/>
      <family val="2"/>
    </font>
    <font>
      <b/>
      <u/>
      <sz val="14"/>
      <name val="Trebuchet MS"/>
      <family val="2"/>
    </font>
    <font>
      <sz val="14"/>
      <color rgb="FF0070C0"/>
      <name val="Calibri"/>
      <family val="2"/>
      <scheme val="minor"/>
    </font>
    <font>
      <sz val="14"/>
      <name val="Trebuchet MS"/>
      <family val="2"/>
    </font>
    <font>
      <sz val="14"/>
      <color indexed="48"/>
      <name val="Trebuchet MS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</font>
    <font>
      <b/>
      <i/>
      <vertAlign val="superscript"/>
      <sz val="12"/>
      <name val="Calibri"/>
      <family val="2"/>
    </font>
    <font>
      <sz val="10"/>
      <color theme="6" tint="-0.249977111117893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i/>
      <sz val="10.5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2"/>
      <color theme="8" tint="0.79998168889431442"/>
      <name val="Calibri"/>
      <family val="2"/>
      <scheme val="minor"/>
    </font>
    <font>
      <b/>
      <sz val="18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2"/>
      <color theme="8" tint="0.79998168889431442"/>
      <name val="Trebuchet MS"/>
      <family val="2"/>
    </font>
    <font>
      <sz val="10"/>
      <color theme="8" tint="0.79998168889431442"/>
      <name val="Trebuchet MS"/>
      <family val="2"/>
    </font>
    <font>
      <b/>
      <sz val="10"/>
      <color theme="8" tint="0.79998168889431442"/>
      <name val="Trebuchet MS"/>
      <family val="2"/>
    </font>
    <font>
      <sz val="14"/>
      <color theme="8" tint="0.79998168889431442"/>
      <name val="Trebuchet MS"/>
      <family val="2"/>
    </font>
    <font>
      <b/>
      <u/>
      <sz val="14"/>
      <color theme="8" tint="0.79998168889431442"/>
      <name val="Trebuchet MS"/>
      <family val="2"/>
    </font>
    <font>
      <sz val="14"/>
      <color theme="8" tint="0.79998168889431442"/>
      <name val="Calibri"/>
      <family val="2"/>
      <scheme val="minor"/>
    </font>
    <font>
      <b/>
      <sz val="14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</font>
    <font>
      <b/>
      <sz val="16"/>
      <color theme="8" tint="0.79998168889431442"/>
      <name val="Calibri"/>
      <family val="2"/>
      <scheme val="minor"/>
    </font>
    <font>
      <sz val="8"/>
      <color theme="8" tint="0.79998168889431442"/>
      <name val="Calibri"/>
      <family val="2"/>
      <scheme val="minor"/>
    </font>
    <font>
      <b/>
      <sz val="11"/>
      <color theme="8" tint="0.79998168889431442"/>
      <name val="Calibri"/>
      <family val="2"/>
      <scheme val="minor"/>
    </font>
    <font>
      <b/>
      <u/>
      <sz val="10"/>
      <color theme="8" tint="0.79998168889431442"/>
      <name val="Trebuchet MS"/>
      <family val="2"/>
    </font>
    <font>
      <sz val="8"/>
      <color theme="8" tint="0.79998168889431442"/>
      <name val="Trebuchet MS"/>
      <family val="2"/>
    </font>
    <font>
      <b/>
      <sz val="12"/>
      <color theme="8" tint="0.79998168889431442"/>
      <name val="Calibri"/>
      <family val="2"/>
      <scheme val="minor"/>
    </font>
    <font>
      <b/>
      <sz val="11"/>
      <color theme="8" tint="0.79998168889431442"/>
      <name val="Calibri"/>
      <family val="2"/>
    </font>
    <font>
      <sz val="10"/>
      <color theme="8" tint="0.7999816888943144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0.5"/>
      <color rgb="FF002060"/>
      <name val="Calibri"/>
      <family val="2"/>
      <scheme val="minor"/>
    </font>
    <font>
      <sz val="10.5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/>
    </fill>
    <fill>
      <patternFill patternType="solid">
        <fgColor indexed="47"/>
        <bgColor indexed="2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8EB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/>
      <top style="hair">
        <color theme="9"/>
      </top>
      <bottom/>
      <diagonal/>
    </border>
    <border>
      <left/>
      <right/>
      <top/>
      <bottom style="hair">
        <color theme="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9"/>
      </top>
      <bottom/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double">
        <color rgb="FF00808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rgb="FF002060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E8EBF0"/>
      </right>
      <top style="thin">
        <color rgb="FF002060"/>
      </top>
      <bottom style="thin">
        <color rgb="FF002060"/>
      </bottom>
      <diagonal/>
    </border>
    <border>
      <left style="thin">
        <color rgb="FFE8EBF0"/>
      </left>
      <right style="thin">
        <color rgb="FFE8EBF0"/>
      </right>
      <top style="thin">
        <color rgb="FF002060"/>
      </top>
      <bottom style="thin">
        <color rgb="FF002060"/>
      </bottom>
      <diagonal/>
    </border>
    <border>
      <left style="thin">
        <color rgb="FFE8EBF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/>
      <bottom style="thin">
        <color rgb="FF002060"/>
      </bottom>
      <diagonal/>
    </border>
    <border>
      <left style="thin">
        <color theme="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E8EBF0"/>
      </right>
      <top/>
      <bottom/>
      <diagonal/>
    </border>
    <border>
      <left style="thin">
        <color rgb="FFE8EBF0"/>
      </left>
      <right style="thin">
        <color rgb="FFE8EBF0"/>
      </right>
      <top/>
      <bottom/>
      <diagonal/>
    </border>
    <border>
      <left style="thin">
        <color rgb="FFE8EBF0"/>
      </left>
      <right style="thin">
        <color rgb="FF002060"/>
      </right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E8EBF0"/>
      </right>
      <top/>
      <bottom style="thin">
        <color rgb="FF002060"/>
      </bottom>
      <diagonal/>
    </border>
    <border>
      <left style="thin">
        <color rgb="FFE8EBF0"/>
      </left>
      <right style="thin">
        <color rgb="FFE8EBF0"/>
      </right>
      <top/>
      <bottom style="thin">
        <color rgb="FF002060"/>
      </bottom>
      <diagonal/>
    </border>
    <border>
      <left style="thin">
        <color rgb="FFE8EBF0"/>
      </left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E8EBF0"/>
      </right>
      <top style="thin">
        <color rgb="FF002060"/>
      </top>
      <bottom/>
      <diagonal/>
    </border>
    <border>
      <left style="thin">
        <color rgb="FFE8EBF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theme="0"/>
      </right>
      <top style="thin">
        <color rgb="FF002060"/>
      </top>
      <bottom style="thin">
        <color rgb="FF002060"/>
      </bottom>
      <diagonal/>
    </border>
    <border>
      <left/>
      <right style="thin">
        <color rgb="FFE8EBF0"/>
      </right>
      <top style="thin">
        <color rgb="FF002060"/>
      </top>
      <bottom style="thin">
        <color rgb="FF002060"/>
      </bottom>
      <diagonal/>
    </border>
    <border>
      <left/>
      <right style="thin">
        <color rgb="FFE8EBF0"/>
      </right>
      <top/>
      <bottom/>
      <diagonal/>
    </border>
    <border>
      <left/>
      <right style="thin">
        <color rgb="FFE8EBF0"/>
      </right>
      <top/>
      <bottom style="thin">
        <color rgb="FF002060"/>
      </bottom>
      <diagonal/>
    </border>
  </borders>
  <cellStyleXfs count="164">
    <xf numFmtId="0" fontId="0" fillId="0" borderId="0"/>
    <xf numFmtId="0" fontId="2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2" borderId="0" applyNumberFormat="0" applyBorder="0" applyAlignment="0" applyProtection="0"/>
    <xf numFmtId="0" fontId="5" fillId="0" borderId="3">
      <alignment horizontal="center" vertical="center"/>
    </xf>
    <xf numFmtId="0" fontId="6" fillId="6" borderId="0" applyNumberFormat="0" applyBorder="0" applyAlignment="0" applyProtection="0"/>
    <xf numFmtId="0" fontId="7" fillId="0" borderId="5" applyNumberFormat="0" applyBorder="0" applyProtection="0">
      <alignment horizontal="center"/>
    </xf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23" borderId="9" applyNumberFormat="0" applyAlignment="0" applyProtection="0"/>
    <xf numFmtId="0" fontId="11" fillId="23" borderId="9" applyNumberFormat="0" applyAlignment="0" applyProtection="0"/>
    <xf numFmtId="0" fontId="12" fillId="0" borderId="10" applyNumberFormat="0" applyFill="0" applyAlignment="0" applyProtection="0"/>
    <xf numFmtId="0" fontId="13" fillId="24" borderId="11" applyNumberFormat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Fill="0" applyBorder="0" applyProtection="0"/>
    <xf numFmtId="165" fontId="5" fillId="0" borderId="0" applyBorder="0"/>
    <xf numFmtId="165" fontId="5" fillId="0" borderId="12"/>
    <xf numFmtId="0" fontId="16" fillId="10" borderId="9" applyNumberFormat="0" applyAlignment="0" applyProtection="0"/>
    <xf numFmtId="0" fontId="17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6" fillId="6" borderId="0" applyNumberFormat="0" applyBorder="0" applyAlignment="0" applyProtection="0"/>
    <xf numFmtId="0" fontId="16" fillId="10" borderId="9" applyNumberFormat="0" applyAlignment="0" applyProtection="0"/>
    <xf numFmtId="166" fontId="20" fillId="0" borderId="13" applyNumberFormat="0" applyFont="0" applyFill="0" applyAlignment="0" applyProtection="0"/>
    <xf numFmtId="166" fontId="20" fillId="0" borderId="14" applyNumberFormat="0" applyFont="0" applyFill="0" applyAlignment="0" applyProtection="0"/>
    <xf numFmtId="0" fontId="12" fillId="0" borderId="10" applyNumberFormat="0" applyFill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0" borderId="0"/>
    <xf numFmtId="0" fontId="2" fillId="0" borderId="0"/>
    <xf numFmtId="0" fontId="22" fillId="0" borderId="0"/>
    <xf numFmtId="0" fontId="22" fillId="0" borderId="0"/>
    <xf numFmtId="0" fontId="23" fillId="0" borderId="0"/>
    <xf numFmtId="0" fontId="24" fillId="0" borderId="0"/>
    <xf numFmtId="0" fontId="22" fillId="0" borderId="0"/>
    <xf numFmtId="0" fontId="1" fillId="2" borderId="1" applyNumberFormat="0" applyFont="0" applyAlignment="0" applyProtection="0"/>
    <xf numFmtId="0" fontId="25" fillId="26" borderId="15" applyNumberFormat="0" applyFont="0" applyAlignment="0" applyProtection="0"/>
    <xf numFmtId="0" fontId="3" fillId="26" borderId="15" applyNumberFormat="0" applyFont="0" applyAlignment="0" applyProtection="0"/>
    <xf numFmtId="0" fontId="26" fillId="0" borderId="0">
      <alignment horizontal="left"/>
    </xf>
    <xf numFmtId="0" fontId="7" fillId="27" borderId="16" applyNumberFormat="0" applyBorder="0" applyProtection="0">
      <alignment horizontal="center"/>
    </xf>
    <xf numFmtId="0" fontId="27" fillId="23" borderId="17" applyNumberFormat="0" applyAlignment="0" applyProtection="0"/>
    <xf numFmtId="9" fontId="22" fillId="0" borderId="0" applyFont="0" applyFill="0" applyBorder="0" applyAlignment="0" applyProtection="0"/>
    <xf numFmtId="0" fontId="28" fillId="0" borderId="0" applyNumberFormat="0" applyFill="0" applyProtection="0"/>
    <xf numFmtId="0" fontId="27" fillId="23" borderId="17" applyNumberFormat="0" applyAlignment="0" applyProtection="0"/>
    <xf numFmtId="0" fontId="5" fillId="0" borderId="4">
      <alignment horizontal="center" vertical="center"/>
    </xf>
    <xf numFmtId="0" fontId="1" fillId="0" borderId="0" applyNumberFormat="0" applyFont="0" applyFill="0" applyBorder="0" applyProtection="0">
      <alignment horizontal="left" vertical="center"/>
    </xf>
    <xf numFmtId="0" fontId="29" fillId="0" borderId="18" applyNumberFormat="0" applyFill="0" applyProtection="0">
      <alignment horizontal="left" vertical="center" wrapText="1" indent="1"/>
    </xf>
    <xf numFmtId="167" fontId="29" fillId="0" borderId="18" applyFill="0" applyProtection="0">
      <alignment horizontal="right" vertical="center" wrapText="1"/>
    </xf>
    <xf numFmtId="0" fontId="29" fillId="0" borderId="0" applyNumberFormat="0" applyFill="0" applyBorder="0" applyProtection="0">
      <alignment horizontal="left" vertical="center" wrapText="1"/>
    </xf>
    <xf numFmtId="0" fontId="29" fillId="0" borderId="0" applyNumberFormat="0" applyFill="0" applyBorder="0" applyProtection="0">
      <alignment horizontal="left" vertical="center" wrapText="1" indent="1"/>
    </xf>
    <xf numFmtId="167" fontId="29" fillId="0" borderId="0" applyFill="0" applyBorder="0" applyProtection="0">
      <alignment horizontal="right" vertical="center" wrapText="1"/>
    </xf>
    <xf numFmtId="168" fontId="29" fillId="0" borderId="0" applyFill="0" applyBorder="0" applyProtection="0">
      <alignment horizontal="right" vertical="center" wrapText="1"/>
    </xf>
    <xf numFmtId="0" fontId="29" fillId="0" borderId="19" applyNumberFormat="0" applyFill="0" applyProtection="0">
      <alignment horizontal="left" vertical="center" wrapText="1"/>
    </xf>
    <xf numFmtId="0" fontId="29" fillId="0" borderId="19" applyNumberFormat="0" applyFill="0" applyProtection="0">
      <alignment horizontal="left" vertical="center" wrapText="1" indent="1"/>
    </xf>
    <xf numFmtId="167" fontId="29" fillId="0" borderId="19" applyFill="0" applyProtection="0">
      <alignment horizontal="righ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Alignment="0" applyProtection="0"/>
    <xf numFmtId="0" fontId="22" fillId="0" borderId="0" applyNumberFormat="0" applyFill="0" applyBorder="0" applyProtection="0">
      <alignment vertical="center" wrapText="1"/>
    </xf>
    <xf numFmtId="0" fontId="30" fillId="0" borderId="0" applyNumberFormat="0" applyFill="0" applyBorder="0" applyProtection="0">
      <alignment horizontal="left" vertical="center" wrapText="1"/>
    </xf>
    <xf numFmtId="0" fontId="22" fillId="0" borderId="0" applyNumberFormat="0" applyFill="0" applyBorder="0" applyProtection="0">
      <alignment vertical="center" wrapText="1"/>
    </xf>
    <xf numFmtId="0" fontId="22" fillId="0" borderId="0" applyNumberFormat="0" applyFill="0" applyBorder="0" applyProtection="0">
      <alignment vertical="center" wrapText="1"/>
    </xf>
    <xf numFmtId="0" fontId="1" fillId="0" borderId="0" applyNumberFormat="0" applyFont="0" applyFill="0" applyBorder="0" applyProtection="0">
      <alignment horizontal="left" vertical="center"/>
    </xf>
    <xf numFmtId="0" fontId="31" fillId="0" borderId="0" applyNumberFormat="0" applyFill="0" applyBorder="0" applyProtection="0">
      <alignment horizontal="left" vertical="center" wrapText="1"/>
    </xf>
    <xf numFmtId="0" fontId="31" fillId="0" borderId="0" applyNumberFormat="0" applyFill="0" applyBorder="0" applyProtection="0">
      <alignment horizontal="left" vertical="center" wrapText="1"/>
    </xf>
    <xf numFmtId="0" fontId="32" fillId="0" borderId="0" applyNumberFormat="0" applyFill="0" applyBorder="0" applyProtection="0">
      <alignment vertical="center" wrapText="1"/>
    </xf>
    <xf numFmtId="0" fontId="1" fillId="0" borderId="20" applyNumberFormat="0" applyFont="0" applyFill="0" applyProtection="0">
      <alignment horizontal="center" vertical="center" wrapText="1"/>
    </xf>
    <xf numFmtId="0" fontId="31" fillId="0" borderId="20" applyNumberFormat="0" applyFill="0" applyProtection="0">
      <alignment horizontal="center" vertical="center" wrapText="1"/>
    </xf>
    <xf numFmtId="0" fontId="31" fillId="0" borderId="20" applyNumberFormat="0" applyFill="0" applyProtection="0">
      <alignment horizontal="center" vertical="center" wrapText="1"/>
    </xf>
    <xf numFmtId="0" fontId="29" fillId="0" borderId="18" applyNumberFormat="0" applyFill="0" applyProtection="0">
      <alignment horizontal="left" vertical="center" wrapText="1"/>
    </xf>
    <xf numFmtId="166" fontId="20" fillId="0" borderId="0"/>
    <xf numFmtId="0" fontId="33" fillId="0" borderId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/>
    </xf>
    <xf numFmtId="0" fontId="35" fillId="0" borderId="0" applyNumberFormat="0" applyFill="0" applyBorder="0" applyAlignment="0" applyProtection="0"/>
    <xf numFmtId="0" fontId="36" fillId="0" borderId="0"/>
    <xf numFmtId="0" fontId="35" fillId="0" borderId="0" applyNumberFormat="0" applyFill="0" applyBorder="0" applyAlignment="0" applyProtection="0"/>
    <xf numFmtId="0" fontId="37" fillId="0" borderId="2" applyNumberFormat="0" applyFill="0" applyAlignment="0" applyProtection="0"/>
    <xf numFmtId="0" fontId="38" fillId="0" borderId="21" applyNumberFormat="0" applyFill="0" applyAlignment="0" applyProtection="0"/>
    <xf numFmtId="0" fontId="13" fillId="24" borderId="11" applyNumberFormat="0" applyAlignment="0" applyProtection="0"/>
    <xf numFmtId="164" fontId="2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66" fontId="39" fillId="0" borderId="0" applyNumberFormat="0" applyFont="0" applyFill="0" applyAlignment="0" applyProtection="0"/>
    <xf numFmtId="0" fontId="2" fillId="0" borderId="0"/>
    <xf numFmtId="0" fontId="1" fillId="3" borderId="0" applyNumberFormat="0" applyBorder="0" applyAlignment="0" applyProtection="0"/>
    <xf numFmtId="0" fontId="22" fillId="0" borderId="0"/>
    <xf numFmtId="0" fontId="40" fillId="28" borderId="0" applyNumberFormat="0" applyProtection="0">
      <alignment horizontal="center" vertical="center"/>
    </xf>
    <xf numFmtId="0" fontId="1" fillId="0" borderId="0"/>
    <xf numFmtId="0" fontId="1" fillId="3" borderId="0" applyNumberFormat="0" applyBorder="0" applyAlignment="0" applyProtection="0"/>
    <xf numFmtId="0" fontId="7" fillId="0" borderId="5" applyNumberFormat="0" applyBorder="0" applyProtection="0">
      <alignment horizontal="center"/>
    </xf>
    <xf numFmtId="0" fontId="15" fillId="0" borderId="0" applyFill="0" applyBorder="0" applyProtection="0"/>
    <xf numFmtId="0" fontId="41" fillId="0" borderId="0" applyNumberFormat="0" applyFill="0" applyBorder="0" applyAlignment="0" applyProtection="0"/>
    <xf numFmtId="169" fontId="22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26" borderId="15" applyNumberFormat="0" applyFont="0" applyAlignment="0" applyProtection="0"/>
    <xf numFmtId="0" fontId="7" fillId="27" borderId="16" applyNumberFormat="0" applyBorder="0" applyProtection="0">
      <alignment horizontal="center"/>
    </xf>
    <xf numFmtId="0" fontId="28" fillId="0" borderId="0" applyNumberFormat="0" applyFill="0" applyProtection="0"/>
    <xf numFmtId="0" fontId="7" fillId="0" borderId="0" applyNumberFormat="0" applyFill="0" applyBorder="0" applyProtection="0">
      <alignment horizontal="left"/>
    </xf>
    <xf numFmtId="0" fontId="22" fillId="0" borderId="0"/>
    <xf numFmtId="0" fontId="44" fillId="29" borderId="0" applyNumberFormat="0" applyBorder="0" applyAlignment="0" applyProtection="0"/>
    <xf numFmtId="0" fontId="23" fillId="0" borderId="0"/>
    <xf numFmtId="0" fontId="23" fillId="0" borderId="0"/>
    <xf numFmtId="0" fontId="5" fillId="0" borderId="0"/>
    <xf numFmtId="0" fontId="1" fillId="30" borderId="0" applyNumberFormat="0" applyBorder="0" applyAlignment="0" applyProtection="0"/>
    <xf numFmtId="0" fontId="22" fillId="0" borderId="0"/>
    <xf numFmtId="0" fontId="8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449">
    <xf numFmtId="0" fontId="0" fillId="0" borderId="0" xfId="0"/>
    <xf numFmtId="0" fontId="45" fillId="31" borderId="0" xfId="156" quotePrefix="1" applyFont="1" applyFill="1" applyAlignment="1">
      <alignment vertical="center"/>
    </xf>
    <xf numFmtId="0" fontId="46" fillId="0" borderId="0" xfId="156" applyFont="1"/>
    <xf numFmtId="0" fontId="23" fillId="0" borderId="0" xfId="156"/>
    <xf numFmtId="0" fontId="47" fillId="0" borderId="22" xfId="155" quotePrefix="1" applyFont="1" applyFill="1" applyBorder="1" applyAlignment="1" applyProtection="1">
      <alignment horizontal="center" vertical="center"/>
    </xf>
    <xf numFmtId="0" fontId="48" fillId="32" borderId="23" xfId="155" applyFont="1" applyFill="1" applyBorder="1" applyAlignment="1" applyProtection="1">
      <alignment horizontal="center" vertical="center"/>
    </xf>
    <xf numFmtId="0" fontId="48" fillId="33" borderId="23" xfId="159" applyFont="1" applyFill="1" applyBorder="1" applyAlignment="1" applyProtection="1">
      <alignment horizontal="center" vertical="center" wrapText="1"/>
    </xf>
    <xf numFmtId="10" fontId="49" fillId="4" borderId="0" xfId="159" applyNumberFormat="1" applyFont="1" applyFill="1" applyBorder="1" applyAlignment="1">
      <alignment vertical="center"/>
    </xf>
    <xf numFmtId="0" fontId="50" fillId="4" borderId="0" xfId="156" applyFont="1" applyFill="1"/>
    <xf numFmtId="3" fontId="51" fillId="0" borderId="0" xfId="156" applyNumberFormat="1" applyFont="1"/>
    <xf numFmtId="0" fontId="51" fillId="4" borderId="0" xfId="156" applyFont="1" applyFill="1"/>
    <xf numFmtId="0" fontId="46" fillId="4" borderId="0" xfId="156" applyFont="1" applyFill="1"/>
    <xf numFmtId="0" fontId="52" fillId="4" borderId="0" xfId="156" applyFont="1" applyFill="1"/>
    <xf numFmtId="0" fontId="53" fillId="4" borderId="0" xfId="159" applyFont="1" applyFill="1" applyBorder="1" applyAlignment="1">
      <alignment horizontal="left" vertical="center" wrapText="1"/>
    </xf>
    <xf numFmtId="3" fontId="54" fillId="4" borderId="0" xfId="159" applyNumberFormat="1" applyFont="1" applyFill="1" applyBorder="1" applyAlignment="1">
      <alignment vertical="center"/>
    </xf>
    <xf numFmtId="3" fontId="42" fillId="34" borderId="0" xfId="159" applyNumberFormat="1" applyFont="1" applyFill="1" applyBorder="1" applyAlignment="1">
      <alignment vertical="center"/>
    </xf>
    <xf numFmtId="0" fontId="55" fillId="34" borderId="0" xfId="159" applyFont="1" applyFill="1" applyBorder="1" applyAlignment="1">
      <alignment horizontal="right" vertical="center" wrapText="1"/>
    </xf>
    <xf numFmtId="3" fontId="56" fillId="34" borderId="0" xfId="159" applyNumberFormat="1" applyFont="1" applyFill="1" applyBorder="1" applyAlignment="1">
      <alignment vertical="center"/>
    </xf>
    <xf numFmtId="3" fontId="56" fillId="35" borderId="0" xfId="159" applyNumberFormat="1" applyFont="1" applyFill="1" applyBorder="1" applyAlignment="1">
      <alignment vertical="center"/>
    </xf>
    <xf numFmtId="0" fontId="57" fillId="35" borderId="24" xfId="159" applyFont="1" applyFill="1" applyBorder="1" applyAlignment="1">
      <alignment horizontal="right" vertical="center" wrapText="1"/>
    </xf>
    <xf numFmtId="3" fontId="42" fillId="35" borderId="24" xfId="159" applyNumberFormat="1" applyFont="1" applyFill="1" applyBorder="1" applyAlignment="1">
      <alignment vertical="center"/>
    </xf>
    <xf numFmtId="3" fontId="42" fillId="32" borderId="24" xfId="159" applyNumberFormat="1" applyFont="1" applyFill="1" applyBorder="1" applyAlignment="1">
      <alignment vertical="center"/>
    </xf>
    <xf numFmtId="10" fontId="58" fillId="4" borderId="0" xfId="159" applyNumberFormat="1" applyFont="1" applyFill="1" applyBorder="1" applyAlignment="1">
      <alignment vertical="center"/>
    </xf>
    <xf numFmtId="3" fontId="46" fillId="4" borderId="0" xfId="156" applyNumberFormat="1" applyFont="1" applyFill="1"/>
    <xf numFmtId="170" fontId="50" fillId="4" borderId="0" xfId="156" applyNumberFormat="1" applyFont="1" applyFill="1"/>
    <xf numFmtId="0" fontId="57" fillId="35" borderId="25" xfId="159" applyFont="1" applyFill="1" applyBorder="1" applyAlignment="1">
      <alignment horizontal="right" vertical="center" wrapText="1"/>
    </xf>
    <xf numFmtId="9" fontId="48" fillId="35" borderId="25" xfId="159" applyNumberFormat="1" applyFont="1" applyFill="1" applyBorder="1" applyAlignment="1">
      <alignment vertical="center"/>
    </xf>
    <xf numFmtId="9" fontId="48" fillId="32" borderId="25" xfId="159" applyNumberFormat="1" applyFont="1" applyFill="1" applyBorder="1" applyAlignment="1">
      <alignment vertical="center"/>
    </xf>
    <xf numFmtId="10" fontId="59" fillId="4" borderId="0" xfId="159" applyNumberFormat="1" applyFont="1" applyFill="1" applyBorder="1" applyAlignment="1">
      <alignment vertical="top"/>
    </xf>
    <xf numFmtId="10" fontId="59" fillId="4" borderId="0" xfId="159" applyNumberFormat="1" applyFont="1" applyFill="1" applyBorder="1" applyAlignment="1">
      <alignment vertical="center"/>
    </xf>
    <xf numFmtId="10" fontId="59" fillId="4" borderId="0" xfId="159" quotePrefix="1" applyNumberFormat="1" applyFont="1" applyFill="1" applyBorder="1" applyAlignment="1">
      <alignment horizontal="left" vertical="center"/>
    </xf>
    <xf numFmtId="10" fontId="49" fillId="4" borderId="0" xfId="159" applyNumberFormat="1" applyFont="1" applyFill="1" applyBorder="1" applyAlignment="1">
      <alignment horizontal="left" vertical="center"/>
    </xf>
    <xf numFmtId="0" fontId="48" fillId="4" borderId="0" xfId="159" applyFont="1" applyFill="1" applyBorder="1" applyAlignment="1">
      <alignment horizontal="right" vertical="center" wrapText="1"/>
    </xf>
    <xf numFmtId="10" fontId="46" fillId="4" borderId="0" xfId="156" applyNumberFormat="1" applyFont="1" applyFill="1"/>
    <xf numFmtId="10" fontId="60" fillId="4" borderId="0" xfId="156" applyNumberFormat="1" applyFont="1" applyFill="1"/>
    <xf numFmtId="170" fontId="61" fillId="4" borderId="0" xfId="156" applyNumberFormat="1" applyFont="1" applyFill="1"/>
    <xf numFmtId="0" fontId="23" fillId="4" borderId="0" xfId="156" applyFill="1"/>
    <xf numFmtId="0" fontId="62" fillId="4" borderId="0" xfId="159" applyFont="1" applyFill="1" applyBorder="1" applyAlignment="1">
      <alignment horizontal="right" vertical="center" wrapText="1"/>
    </xf>
    <xf numFmtId="3" fontId="62" fillId="4" borderId="0" xfId="159" applyNumberFormat="1" applyFont="1" applyFill="1" applyBorder="1" applyAlignment="1">
      <alignment vertical="center"/>
    </xf>
    <xf numFmtId="0" fontId="63" fillId="0" borderId="0" xfId="156" applyFont="1" applyAlignment="1">
      <alignment vertical="center"/>
    </xf>
    <xf numFmtId="0" fontId="46" fillId="0" borderId="0" xfId="156" applyFont="1" applyAlignment="1">
      <alignment vertical="center"/>
    </xf>
    <xf numFmtId="0" fontId="50" fillId="0" borderId="0" xfId="156" applyFont="1"/>
    <xf numFmtId="0" fontId="52" fillId="0" borderId="0" xfId="156" applyFont="1"/>
    <xf numFmtId="3" fontId="60" fillId="4" borderId="0" xfId="156" applyNumberFormat="1" applyFont="1" applyFill="1"/>
    <xf numFmtId="0" fontId="64" fillId="4" borderId="0" xfId="156" applyFont="1" applyFill="1" applyAlignment="1">
      <alignment horizontal="center" vertical="center"/>
    </xf>
    <xf numFmtId="171" fontId="65" fillId="0" borderId="0" xfId="157" quotePrefix="1" applyNumberFormat="1" applyFont="1" applyAlignment="1">
      <alignment horizontal="left"/>
    </xf>
    <xf numFmtId="0" fontId="61" fillId="0" borderId="0" xfId="156" applyFont="1"/>
    <xf numFmtId="0" fontId="66" fillId="0" borderId="0" xfId="156" applyFont="1" applyAlignment="1">
      <alignment horizontal="left" wrapText="1"/>
    </xf>
    <xf numFmtId="171" fontId="65" fillId="0" borderId="0" xfId="157" applyNumberFormat="1" applyFont="1" applyAlignment="1">
      <alignment horizontal="left"/>
    </xf>
    <xf numFmtId="172" fontId="61" fillId="0" borderId="0" xfId="156" applyNumberFormat="1" applyFont="1" applyAlignment="1">
      <alignment horizontal="left"/>
    </xf>
    <xf numFmtId="14" fontId="61" fillId="0" borderId="0" xfId="156" applyNumberFormat="1" applyFont="1" applyAlignment="1">
      <alignment horizontal="right"/>
    </xf>
    <xf numFmtId="0" fontId="67" fillId="0" borderId="0" xfId="156" applyFont="1" applyAlignment="1">
      <alignment wrapText="1"/>
    </xf>
    <xf numFmtId="0" fontId="67" fillId="0" borderId="0" xfId="156" applyFont="1"/>
    <xf numFmtId="3" fontId="67" fillId="0" borderId="0" xfId="156" applyNumberFormat="1" applyFont="1"/>
    <xf numFmtId="0" fontId="61" fillId="0" borderId="0" xfId="156" applyFont="1" applyAlignment="1">
      <alignment wrapText="1"/>
    </xf>
    <xf numFmtId="0" fontId="55" fillId="4" borderId="0" xfId="159" applyFont="1" applyFill="1" applyBorder="1" applyAlignment="1">
      <alignment horizontal="right" vertical="center" wrapText="1"/>
    </xf>
    <xf numFmtId="3" fontId="43" fillId="4" borderId="0" xfId="159" applyNumberFormat="1" applyFont="1" applyFill="1" applyBorder="1" applyAlignment="1">
      <alignment vertical="center"/>
    </xf>
    <xf numFmtId="2" fontId="46" fillId="0" borderId="0" xfId="156" applyNumberFormat="1" applyFont="1"/>
    <xf numFmtId="2" fontId="46" fillId="4" borderId="0" xfId="156" applyNumberFormat="1" applyFont="1" applyFill="1"/>
    <xf numFmtId="2" fontId="46" fillId="0" borderId="0" xfId="156" applyNumberFormat="1" applyFont="1" applyAlignment="1">
      <alignment vertical="center"/>
    </xf>
    <xf numFmtId="0" fontId="43" fillId="4" borderId="0" xfId="0" applyFont="1" applyFill="1" applyAlignment="1">
      <alignment vertical="center"/>
    </xf>
    <xf numFmtId="0" fontId="68" fillId="4" borderId="0" xfId="0" applyFont="1" applyFill="1" applyAlignment="1">
      <alignment horizontal="left" vertical="center" wrapText="1"/>
    </xf>
    <xf numFmtId="2" fontId="42" fillId="4" borderId="0" xfId="0" quotePrefix="1" applyNumberFormat="1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/>
    </xf>
    <xf numFmtId="0" fontId="70" fillId="36" borderId="0" xfId="0" applyFont="1" applyFill="1" applyAlignment="1">
      <alignment horizontal="left" vertical="center" wrapText="1"/>
    </xf>
    <xf numFmtId="174" fontId="69" fillId="36" borderId="0" xfId="158" applyNumberFormat="1" applyFont="1" applyFill="1" applyAlignment="1">
      <alignment horizontal="center" vertical="center"/>
    </xf>
    <xf numFmtId="0" fontId="69" fillId="36" borderId="0" xfId="0" applyFont="1" applyFill="1" applyAlignment="1">
      <alignment vertical="center"/>
    </xf>
    <xf numFmtId="0" fontId="71" fillId="36" borderId="0" xfId="0" applyFont="1" applyFill="1" applyAlignment="1">
      <alignment horizontal="center" vertical="center"/>
    </xf>
    <xf numFmtId="0" fontId="70" fillId="36" borderId="0" xfId="0" applyFont="1" applyFill="1" applyAlignment="1">
      <alignment horizontal="center" vertical="center" wrapText="1"/>
    </xf>
    <xf numFmtId="0" fontId="71" fillId="36" borderId="0" xfId="0" applyFont="1" applyFill="1" applyAlignment="1">
      <alignment horizontal="center" vertical="center" wrapText="1"/>
    </xf>
    <xf numFmtId="173" fontId="69" fillId="36" borderId="0" xfId="0" applyNumberFormat="1" applyFont="1" applyFill="1" applyAlignment="1">
      <alignment horizontal="center" vertical="center"/>
    </xf>
    <xf numFmtId="174" fontId="69" fillId="36" borderId="3" xfId="158" applyNumberFormat="1" applyFont="1" applyFill="1" applyBorder="1" applyAlignment="1">
      <alignment horizontal="center" vertical="center"/>
    </xf>
    <xf numFmtId="3" fontId="69" fillId="36" borderId="26" xfId="158" applyNumberFormat="1" applyFont="1" applyFill="1" applyBorder="1" applyAlignment="1">
      <alignment horizontal="center" vertical="center"/>
    </xf>
    <xf numFmtId="174" fontId="69" fillId="36" borderId="26" xfId="158" applyNumberFormat="1" applyFont="1" applyFill="1" applyBorder="1" applyAlignment="1">
      <alignment horizontal="center" vertical="center"/>
    </xf>
    <xf numFmtId="3" fontId="69" fillId="36" borderId="0" xfId="158" applyNumberFormat="1" applyFont="1" applyFill="1" applyAlignment="1">
      <alignment horizontal="center" vertical="center"/>
    </xf>
    <xf numFmtId="3" fontId="69" fillId="36" borderId="3" xfId="158" applyNumberFormat="1" applyFont="1" applyFill="1" applyBorder="1" applyAlignment="1">
      <alignment horizontal="center" vertical="center"/>
    </xf>
    <xf numFmtId="2" fontId="71" fillId="36" borderId="0" xfId="0" quotePrefix="1" applyNumberFormat="1" applyFont="1" applyFill="1" applyAlignment="1">
      <alignment horizontal="center" vertical="center" wrapText="1"/>
    </xf>
    <xf numFmtId="0" fontId="71" fillId="36" borderId="26" xfId="0" applyFont="1" applyFill="1" applyBorder="1" applyAlignment="1">
      <alignment vertical="center"/>
    </xf>
    <xf numFmtId="0" fontId="69" fillId="36" borderId="0" xfId="0" applyFont="1" applyFill="1" applyAlignment="1">
      <alignment horizontal="center" vertical="center"/>
    </xf>
    <xf numFmtId="0" fontId="71" fillId="36" borderId="3" xfId="0" applyFont="1" applyFill="1" applyBorder="1" applyAlignment="1">
      <alignment horizontal="left" vertical="center" indent="2"/>
    </xf>
    <xf numFmtId="0" fontId="69" fillId="36" borderId="0" xfId="0" applyFont="1" applyFill="1" applyAlignment="1">
      <alignment horizontal="left" vertical="center" indent="4"/>
    </xf>
    <xf numFmtId="0" fontId="69" fillId="36" borderId="0" xfId="0" applyFont="1" applyFill="1" applyAlignment="1">
      <alignment horizontal="left" vertical="center" indent="6"/>
    </xf>
    <xf numFmtId="0" fontId="69" fillId="36" borderId="3" xfId="0" applyFont="1" applyFill="1" applyBorder="1" applyAlignment="1">
      <alignment horizontal="left" vertical="center" indent="2"/>
    </xf>
    <xf numFmtId="0" fontId="71" fillId="0" borderId="26" xfId="0" applyFont="1" applyBorder="1" applyAlignment="1">
      <alignment vertical="center"/>
    </xf>
    <xf numFmtId="0" fontId="71" fillId="0" borderId="3" xfId="0" applyFont="1" applyBorder="1" applyAlignment="1">
      <alignment horizontal="left" vertical="center" indent="2"/>
    </xf>
    <xf numFmtId="0" fontId="69" fillId="0" borderId="0" xfId="0" applyFont="1" applyAlignment="1">
      <alignment horizontal="left" vertical="center" indent="4"/>
    </xf>
    <xf numFmtId="0" fontId="69" fillId="0" borderId="0" xfId="0" applyFont="1" applyAlignment="1">
      <alignment horizontal="left" vertical="center" indent="6"/>
    </xf>
    <xf numFmtId="0" fontId="69" fillId="0" borderId="3" xfId="0" applyFont="1" applyBorder="1" applyAlignment="1">
      <alignment horizontal="left" vertical="center" indent="2"/>
    </xf>
    <xf numFmtId="1" fontId="72" fillId="36" borderId="0" xfId="0" applyNumberFormat="1" applyFont="1" applyFill="1" applyAlignment="1">
      <alignment horizontal="left" vertical="center" wrapText="1"/>
    </xf>
    <xf numFmtId="3" fontId="73" fillId="33" borderId="0" xfId="159" applyNumberFormat="1" applyFont="1" applyFill="1" applyBorder="1" applyAlignment="1">
      <alignment horizontal="center" vertical="center" wrapText="1"/>
    </xf>
    <xf numFmtId="14" fontId="59" fillId="0" borderId="0" xfId="159" applyNumberFormat="1" applyFont="1" applyFill="1" applyBorder="1" applyAlignment="1">
      <alignment vertical="center" wrapText="1"/>
    </xf>
    <xf numFmtId="10" fontId="59" fillId="0" borderId="0" xfId="159" applyNumberFormat="1" applyFont="1" applyFill="1" applyBorder="1" applyAlignment="1">
      <alignment vertical="center" wrapText="1"/>
    </xf>
    <xf numFmtId="0" fontId="75" fillId="4" borderId="0" xfId="0" applyFont="1" applyFill="1" applyAlignment="1">
      <alignment horizontal="left" vertical="center" wrapText="1"/>
    </xf>
    <xf numFmtId="0" fontId="42" fillId="4" borderId="0" xfId="0" applyFont="1" applyFill="1" applyAlignment="1">
      <alignment horizontal="center" vertical="center"/>
    </xf>
    <xf numFmtId="174" fontId="43" fillId="4" borderId="0" xfId="158" applyNumberFormat="1" applyFont="1" applyFill="1" applyAlignment="1">
      <alignment horizontal="right" vertical="center"/>
    </xf>
    <xf numFmtId="0" fontId="42" fillId="4" borderId="0" xfId="0" applyFont="1" applyFill="1" applyAlignment="1">
      <alignment horizontal="center" vertical="center" wrapText="1"/>
    </xf>
    <xf numFmtId="0" fontId="42" fillId="4" borderId="3" xfId="0" applyFont="1" applyFill="1" applyBorder="1" applyAlignment="1">
      <alignment vertical="center" wrapText="1"/>
    </xf>
    <xf numFmtId="174" fontId="43" fillId="4" borderId="3" xfId="158" applyNumberFormat="1" applyFont="1" applyFill="1" applyBorder="1" applyAlignment="1">
      <alignment horizontal="center" vertical="center"/>
    </xf>
    <xf numFmtId="165" fontId="43" fillId="4" borderId="3" xfId="0" applyNumberFormat="1" applyFont="1" applyFill="1" applyBorder="1" applyAlignment="1">
      <alignment horizontal="center" vertical="center"/>
    </xf>
    <xf numFmtId="175" fontId="43" fillId="4" borderId="0" xfId="0" applyNumberFormat="1" applyFont="1" applyFill="1" applyAlignment="1">
      <alignment vertical="center"/>
    </xf>
    <xf numFmtId="174" fontId="43" fillId="4" borderId="0" xfId="158" applyNumberFormat="1" applyFont="1" applyFill="1" applyAlignment="1">
      <alignment horizontal="center" vertical="center"/>
    </xf>
    <xf numFmtId="4" fontId="43" fillId="4" borderId="0" xfId="0" applyNumberFormat="1" applyFont="1" applyFill="1" applyAlignment="1">
      <alignment vertical="center"/>
    </xf>
    <xf numFmtId="3" fontId="43" fillId="4" borderId="0" xfId="158" applyNumberFormat="1" applyFont="1" applyFill="1" applyAlignment="1">
      <alignment horizontal="center" vertical="center"/>
    </xf>
    <xf numFmtId="174" fontId="43" fillId="4" borderId="0" xfId="158" applyNumberFormat="1" applyFont="1" applyFill="1" applyAlignment="1">
      <alignment horizontal="right" vertical="center" wrapText="1"/>
    </xf>
    <xf numFmtId="173" fontId="43" fillId="4" borderId="0" xfId="0" applyNumberFormat="1" applyFont="1" applyFill="1" applyAlignment="1">
      <alignment vertical="center"/>
    </xf>
    <xf numFmtId="173" fontId="43" fillId="4" borderId="0" xfId="158" applyNumberFormat="1" applyFont="1" applyFill="1" applyAlignment="1">
      <alignment vertical="center"/>
    </xf>
    <xf numFmtId="3" fontId="43" fillId="4" borderId="4" xfId="158" applyNumberFormat="1" applyFont="1" applyFill="1" applyBorder="1" applyAlignment="1">
      <alignment horizontal="center" vertical="center"/>
    </xf>
    <xf numFmtId="174" fontId="43" fillId="4" borderId="4" xfId="158" applyNumberFormat="1" applyFont="1" applyFill="1" applyBorder="1" applyAlignment="1">
      <alignment horizontal="center" vertical="center"/>
    </xf>
    <xf numFmtId="173" fontId="43" fillId="4" borderId="0" xfId="0" applyNumberFormat="1" applyFont="1" applyFill="1" applyAlignment="1">
      <alignment horizontal="center" vertical="center"/>
    </xf>
    <xf numFmtId="174" fontId="43" fillId="4" borderId="0" xfId="0" applyNumberFormat="1" applyFont="1" applyFill="1" applyAlignment="1">
      <alignment horizontal="center" vertical="center"/>
    </xf>
    <xf numFmtId="174" fontId="43" fillId="4" borderId="26" xfId="158" applyNumberFormat="1" applyFont="1" applyFill="1" applyBorder="1" applyAlignment="1">
      <alignment horizontal="center" vertical="center"/>
    </xf>
    <xf numFmtId="3" fontId="43" fillId="4" borderId="26" xfId="158" applyNumberFormat="1" applyFont="1" applyFill="1" applyBorder="1" applyAlignment="1">
      <alignment horizontal="center" vertical="center"/>
    </xf>
    <xf numFmtId="0" fontId="68" fillId="4" borderId="4" xfId="0" quotePrefix="1" applyFont="1" applyFill="1" applyBorder="1" applyAlignment="1">
      <alignment horizontal="left" vertical="center" wrapText="1"/>
    </xf>
    <xf numFmtId="0" fontId="42" fillId="4" borderId="26" xfId="0" applyFont="1" applyFill="1" applyBorder="1" applyAlignment="1">
      <alignment vertical="center"/>
    </xf>
    <xf numFmtId="0" fontId="42" fillId="4" borderId="3" xfId="0" applyFont="1" applyFill="1" applyBorder="1" applyAlignment="1">
      <alignment vertical="center"/>
    </xf>
    <xf numFmtId="3" fontId="43" fillId="4" borderId="3" xfId="158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left" vertical="center" indent="1"/>
    </xf>
    <xf numFmtId="0" fontId="43" fillId="4" borderId="3" xfId="0" applyFont="1" applyFill="1" applyBorder="1" applyAlignment="1">
      <alignment vertical="center"/>
    </xf>
    <xf numFmtId="0" fontId="68" fillId="4" borderId="0" xfId="0" applyFont="1" applyFill="1" applyAlignment="1">
      <alignment horizontal="left" vertical="center"/>
    </xf>
    <xf numFmtId="0" fontId="43" fillId="4" borderId="3" xfId="0" applyFont="1" applyFill="1" applyBorder="1" applyAlignment="1">
      <alignment vertical="center" wrapText="1"/>
    </xf>
    <xf numFmtId="164" fontId="43" fillId="4" borderId="0" xfId="0" applyNumberFormat="1" applyFont="1" applyFill="1" applyAlignment="1">
      <alignment vertical="center"/>
    </xf>
    <xf numFmtId="0" fontId="42" fillId="4" borderId="3" xfId="0" applyFont="1" applyFill="1" applyBorder="1" applyAlignment="1">
      <alignment horizontal="left" vertical="center"/>
    </xf>
    <xf numFmtId="0" fontId="68" fillId="4" borderId="4" xfId="0" applyFont="1" applyFill="1" applyBorder="1" applyAlignment="1">
      <alignment horizontal="left" vertical="center" wrapText="1"/>
    </xf>
    <xf numFmtId="0" fontId="68" fillId="4" borderId="0" xfId="0" applyFont="1" applyFill="1" applyAlignment="1">
      <alignment vertical="center" wrapText="1"/>
    </xf>
    <xf numFmtId="174" fontId="42" fillId="4" borderId="3" xfId="158" applyNumberFormat="1" applyFont="1" applyFill="1" applyBorder="1" applyAlignment="1">
      <alignment horizontal="center" vertical="center"/>
    </xf>
    <xf numFmtId="0" fontId="43" fillId="4" borderId="26" xfId="0" applyFont="1" applyFill="1" applyBorder="1" applyAlignment="1">
      <alignment horizontal="left" vertical="center"/>
    </xf>
    <xf numFmtId="0" fontId="43" fillId="4" borderId="0" xfId="0" applyFont="1" applyFill="1" applyAlignment="1">
      <alignment horizontal="left" vertical="center" wrapText="1" indent="1"/>
    </xf>
    <xf numFmtId="0" fontId="43" fillId="4" borderId="26" xfId="0" applyFont="1" applyFill="1" applyBorder="1" applyAlignment="1">
      <alignment vertical="center" wrapText="1"/>
    </xf>
    <xf numFmtId="0" fontId="43" fillId="4" borderId="4" xfId="0" applyFont="1" applyFill="1" applyBorder="1" applyAlignment="1">
      <alignment horizontal="left" vertical="center" wrapText="1" indent="1"/>
    </xf>
    <xf numFmtId="3" fontId="42" fillId="4" borderId="3" xfId="158" applyNumberFormat="1" applyFont="1" applyFill="1" applyBorder="1" applyAlignment="1">
      <alignment horizontal="center" vertical="center"/>
    </xf>
    <xf numFmtId="174" fontId="42" fillId="4" borderId="0" xfId="158" applyNumberFormat="1" applyFont="1" applyFill="1" applyAlignment="1">
      <alignment horizontal="center" vertical="center"/>
    </xf>
    <xf numFmtId="0" fontId="43" fillId="4" borderId="0" xfId="0" applyFont="1" applyFill="1" applyAlignment="1">
      <alignment horizontal="left" wrapText="1"/>
    </xf>
    <xf numFmtId="165" fontId="43" fillId="37" borderId="3" xfId="139" applyNumberFormat="1" applyFont="1" applyFill="1" applyBorder="1" applyProtection="1">
      <alignment horizontal="center" vertical="center"/>
    </xf>
    <xf numFmtId="0" fontId="42" fillId="4" borderId="4" xfId="0" applyFont="1" applyFill="1" applyBorder="1" applyAlignment="1">
      <alignment horizontal="left" vertical="center"/>
    </xf>
    <xf numFmtId="3" fontId="50" fillId="4" borderId="0" xfId="156" applyNumberFormat="1" applyFont="1" applyFill="1"/>
    <xf numFmtId="3" fontId="54" fillId="4" borderId="0" xfId="159" applyNumberFormat="1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vertical="center" wrapText="1"/>
    </xf>
    <xf numFmtId="173" fontId="43" fillId="4" borderId="4" xfId="0" applyNumberFormat="1" applyFont="1" applyFill="1" applyBorder="1" applyAlignment="1">
      <alignment horizontal="center" vertical="center"/>
    </xf>
    <xf numFmtId="0" fontId="78" fillId="0" borderId="0" xfId="157" applyFont="1"/>
    <xf numFmtId="14" fontId="78" fillId="0" borderId="0" xfId="157" applyNumberFormat="1" applyFont="1"/>
    <xf numFmtId="14" fontId="81" fillId="0" borderId="0" xfId="157" applyNumberFormat="1" applyFont="1"/>
    <xf numFmtId="14" fontId="83" fillId="4" borderId="0" xfId="161" applyNumberFormat="1" applyFont="1" applyFill="1" applyBorder="1" applyAlignment="1" applyProtection="1"/>
    <xf numFmtId="0" fontId="81" fillId="0" borderId="0" xfId="157" applyFont="1"/>
    <xf numFmtId="0" fontId="83" fillId="4" borderId="0" xfId="161" applyFont="1" applyFill="1" applyBorder="1" applyAlignment="1" applyProtection="1"/>
    <xf numFmtId="14" fontId="83" fillId="4" borderId="0" xfId="161" applyNumberFormat="1" applyFont="1" applyFill="1" applyBorder="1" applyAlignment="1" applyProtection="1">
      <alignment horizontal="left" indent="2"/>
    </xf>
    <xf numFmtId="0" fontId="85" fillId="0" borderId="0" xfId="157" applyFont="1"/>
    <xf numFmtId="0" fontId="83" fillId="4" borderId="0" xfId="161" applyFont="1" applyFill="1" applyBorder="1" applyAlignment="1" applyProtection="1">
      <alignment horizontal="left" indent="2"/>
    </xf>
    <xf numFmtId="0" fontId="84" fillId="0" borderId="0" xfId="157" applyFont="1" applyAlignment="1">
      <alignment horizontal="left" indent="2"/>
    </xf>
    <xf numFmtId="14" fontId="84" fillId="0" borderId="0" xfId="157" applyNumberFormat="1" applyFont="1" applyAlignment="1">
      <alignment horizontal="left" indent="2"/>
    </xf>
    <xf numFmtId="14" fontId="85" fillId="0" borderId="0" xfId="157" applyNumberFormat="1" applyFont="1"/>
    <xf numFmtId="14" fontId="85" fillId="0" borderId="0" xfId="157" quotePrefix="1" applyNumberFormat="1" applyFont="1" applyAlignment="1">
      <alignment horizontal="left"/>
    </xf>
    <xf numFmtId="14" fontId="83" fillId="4" borderId="0" xfId="161" quotePrefix="1" applyNumberFormat="1" applyFont="1" applyFill="1" applyBorder="1" applyAlignment="1" applyProtection="1"/>
    <xf numFmtId="14" fontId="82" fillId="0" borderId="0" xfId="161" applyNumberFormat="1" applyAlignment="1" applyProtection="1"/>
    <xf numFmtId="0" fontId="23" fillId="0" borderId="0" xfId="157"/>
    <xf numFmtId="14" fontId="81" fillId="0" borderId="0" xfId="157" applyNumberFormat="1" applyFont="1" applyAlignment="1">
      <alignment horizontal="left" vertical="top" wrapText="1"/>
    </xf>
    <xf numFmtId="14" fontId="23" fillId="0" borderId="0" xfId="157" applyNumberFormat="1"/>
    <xf numFmtId="0" fontId="82" fillId="0" borderId="0" xfId="161" applyAlignment="1" applyProtection="1">
      <alignment horizontal="left" indent="2"/>
    </xf>
    <xf numFmtId="0" fontId="82" fillId="0" borderId="0" xfId="161" applyAlignment="1" applyProtection="1"/>
    <xf numFmtId="0" fontId="87" fillId="0" borderId="0" xfId="157" applyFont="1"/>
    <xf numFmtId="0" fontId="88" fillId="0" borderId="0" xfId="157" applyFont="1"/>
    <xf numFmtId="14" fontId="89" fillId="4" borderId="0" xfId="161" applyNumberFormat="1" applyFont="1" applyFill="1" applyBorder="1" applyAlignment="1" applyProtection="1">
      <alignment horizontal="left" indent="2"/>
    </xf>
    <xf numFmtId="0" fontId="89" fillId="4" borderId="0" xfId="161" applyFont="1" applyFill="1" applyBorder="1" applyAlignment="1" applyProtection="1"/>
    <xf numFmtId="0" fontId="90" fillId="0" borderId="0" xfId="157" applyFont="1"/>
    <xf numFmtId="0" fontId="89" fillId="4" borderId="0" xfId="161" applyFont="1" applyFill="1" applyBorder="1" applyAlignment="1" applyProtection="1">
      <alignment horizontal="left" indent="2"/>
    </xf>
    <xf numFmtId="0" fontId="91" fillId="0" borderId="0" xfId="157" applyFont="1"/>
    <xf numFmtId="14" fontId="91" fillId="0" borderId="0" xfId="157" applyNumberFormat="1" applyFont="1"/>
    <xf numFmtId="165" fontId="69" fillId="36" borderId="0" xfId="0" applyNumberFormat="1" applyFont="1" applyFill="1" applyAlignment="1">
      <alignment vertical="center"/>
    </xf>
    <xf numFmtId="0" fontId="45" fillId="31" borderId="0" xfId="156" quotePrefix="1" applyFont="1" applyFill="1" applyAlignment="1">
      <alignment horizontal="center" vertical="center"/>
    </xf>
    <xf numFmtId="174" fontId="54" fillId="4" borderId="0" xfId="159" applyNumberFormat="1" applyFont="1" applyFill="1" applyBorder="1" applyAlignment="1">
      <alignment vertical="center"/>
    </xf>
    <xf numFmtId="4" fontId="54" fillId="4" borderId="0" xfId="159" applyNumberFormat="1" applyFont="1" applyFill="1" applyBorder="1" applyAlignment="1">
      <alignment vertical="center"/>
    </xf>
    <xf numFmtId="176" fontId="54" fillId="4" borderId="0" xfId="159" applyNumberFormat="1" applyFont="1" applyFill="1" applyBorder="1" applyAlignment="1">
      <alignment vertical="center"/>
    </xf>
    <xf numFmtId="0" fontId="92" fillId="4" borderId="0" xfId="0" applyFont="1" applyFill="1" applyAlignment="1">
      <alignment vertical="center" wrapText="1"/>
    </xf>
    <xf numFmtId="0" fontId="42" fillId="35" borderId="26" xfId="0" quotePrefix="1" applyFont="1" applyFill="1" applyBorder="1" applyAlignment="1">
      <alignment vertical="center" wrapText="1"/>
    </xf>
    <xf numFmtId="174" fontId="68" fillId="35" borderId="4" xfId="158" applyNumberFormat="1" applyFont="1" applyFill="1" applyBorder="1" applyAlignment="1">
      <alignment horizontal="right" vertical="center"/>
    </xf>
    <xf numFmtId="0" fontId="42" fillId="35" borderId="3" xfId="0" applyFont="1" applyFill="1" applyBorder="1" applyAlignment="1">
      <alignment horizontal="center" vertical="center" wrapText="1"/>
    </xf>
    <xf numFmtId="0" fontId="42" fillId="35" borderId="27" xfId="0" quotePrefix="1" applyFont="1" applyFill="1" applyBorder="1" applyAlignment="1">
      <alignment vertical="center" wrapText="1"/>
    </xf>
    <xf numFmtId="174" fontId="68" fillId="35" borderId="25" xfId="158" applyNumberFormat="1" applyFont="1" applyFill="1" applyBorder="1" applyAlignment="1">
      <alignment horizontal="right" vertical="center"/>
    </xf>
    <xf numFmtId="0" fontId="93" fillId="36" borderId="4" xfId="0" applyFont="1" applyFill="1" applyBorder="1" applyAlignment="1">
      <alignment vertical="center" wrapText="1"/>
    </xf>
    <xf numFmtId="0" fontId="71" fillId="38" borderId="26" xfId="0" quotePrefix="1" applyFont="1" applyFill="1" applyBorder="1" applyAlignment="1">
      <alignment vertical="center" wrapText="1"/>
    </xf>
    <xf numFmtId="174" fontId="72" fillId="38" borderId="4" xfId="158" applyNumberFormat="1" applyFont="1" applyFill="1" applyBorder="1" applyAlignment="1">
      <alignment horizontal="right" vertical="center"/>
    </xf>
    <xf numFmtId="0" fontId="71" fillId="38" borderId="3" xfId="0" applyFont="1" applyFill="1" applyBorder="1" applyAlignment="1">
      <alignment horizontal="center" vertical="center" wrapText="1"/>
    </xf>
    <xf numFmtId="171" fontId="65" fillId="0" borderId="0" xfId="156" applyNumberFormat="1" applyFont="1" applyAlignment="1">
      <alignment horizontal="right" wrapText="1"/>
    </xf>
    <xf numFmtId="0" fontId="43" fillId="4" borderId="0" xfId="0" applyFont="1" applyFill="1" applyAlignment="1">
      <alignment horizontal="left" vertical="center"/>
    </xf>
    <xf numFmtId="0" fontId="92" fillId="4" borderId="0" xfId="0" quotePrefix="1" applyFont="1" applyFill="1" applyAlignment="1">
      <alignment horizontal="left" vertical="center" wrapText="1"/>
    </xf>
    <xf numFmtId="0" fontId="93" fillId="4" borderId="0" xfId="0" quotePrefix="1" applyFont="1" applyFill="1" applyAlignment="1">
      <alignment horizontal="left" vertical="center"/>
    </xf>
    <xf numFmtId="0" fontId="82" fillId="4" borderId="0" xfId="161" applyFill="1" applyAlignment="1" applyProtection="1">
      <alignment horizontal="left" vertical="center" indent="2"/>
    </xf>
    <xf numFmtId="0" fontId="82" fillId="4" borderId="0" xfId="161" quotePrefix="1" applyFill="1" applyAlignment="1" applyProtection="1">
      <alignment horizontal="left" vertical="center" indent="2"/>
    </xf>
    <xf numFmtId="0" fontId="82" fillId="36" borderId="0" xfId="161" applyFill="1" applyBorder="1" applyAlignment="1" applyProtection="1">
      <alignment horizontal="left" vertical="center" indent="2"/>
    </xf>
    <xf numFmtId="0" fontId="80" fillId="4" borderId="0" xfId="0" applyFont="1" applyFill="1" applyAlignment="1">
      <alignment horizontal="left" vertical="center" wrapText="1"/>
    </xf>
    <xf numFmtId="3" fontId="73" fillId="33" borderId="0" xfId="159" quotePrefix="1" applyNumberFormat="1" applyFont="1" applyFill="1" applyBorder="1" applyAlignment="1">
      <alignment horizontal="center" vertical="center" wrapText="1"/>
    </xf>
    <xf numFmtId="10" fontId="74" fillId="0" borderId="0" xfId="159" applyNumberFormat="1" applyFont="1" applyFill="1" applyBorder="1" applyAlignment="1">
      <alignment vertical="center" wrapText="1"/>
    </xf>
    <xf numFmtId="0" fontId="82" fillId="36" borderId="0" xfId="161" quotePrefix="1" applyFill="1" applyBorder="1" applyAlignment="1" applyProtection="1">
      <alignment horizontal="left" vertical="center" indent="2"/>
    </xf>
    <xf numFmtId="171" fontId="65" fillId="0" borderId="0" xfId="156" applyNumberFormat="1" applyFont="1" applyAlignment="1">
      <alignment wrapText="1"/>
    </xf>
    <xf numFmtId="1" fontId="61" fillId="0" borderId="0" xfId="156" applyNumberFormat="1" applyFont="1"/>
    <xf numFmtId="3" fontId="61" fillId="0" borderId="0" xfId="156" applyNumberFormat="1" applyFont="1"/>
    <xf numFmtId="3" fontId="49" fillId="4" borderId="0" xfId="159" applyNumberFormat="1" applyFont="1" applyFill="1" applyBorder="1" applyAlignment="1">
      <alignment vertical="center"/>
    </xf>
    <xf numFmtId="3" fontId="59" fillId="0" borderId="0" xfId="159" applyNumberFormat="1" applyFont="1" applyFill="1" applyBorder="1" applyAlignment="1">
      <alignment vertical="center" wrapText="1"/>
    </xf>
    <xf numFmtId="3" fontId="58" fillId="4" borderId="0" xfId="159" applyNumberFormat="1" applyFont="1" applyFill="1" applyBorder="1" applyAlignment="1">
      <alignment vertical="center"/>
    </xf>
    <xf numFmtId="0" fontId="82" fillId="4" borderId="0" xfId="161" applyFill="1" applyAlignment="1" applyProtection="1">
      <alignment horizontal="left" vertical="center" indent="3"/>
    </xf>
    <xf numFmtId="17" fontId="95" fillId="4" borderId="0" xfId="0" quotePrefix="1" applyNumberFormat="1" applyFont="1" applyFill="1" applyAlignment="1">
      <alignment horizontal="right" vertical="center" wrapText="1"/>
    </xf>
    <xf numFmtId="0" fontId="72" fillId="0" borderId="0" xfId="0" applyFont="1" applyAlignment="1">
      <alignment horizontal="left" vertical="center" wrapText="1"/>
    </xf>
    <xf numFmtId="0" fontId="42" fillId="4" borderId="0" xfId="0" applyFont="1" applyFill="1" applyAlignment="1">
      <alignment vertical="center"/>
    </xf>
    <xf numFmtId="3" fontId="42" fillId="4" borderId="0" xfId="158" applyNumberFormat="1" applyFont="1" applyFill="1" applyAlignment="1">
      <alignment horizontal="center" vertical="center"/>
    </xf>
    <xf numFmtId="0" fontId="68" fillId="4" borderId="0" xfId="0" quotePrefix="1" applyFont="1" applyFill="1" applyAlignment="1">
      <alignment horizontal="left" vertical="center"/>
    </xf>
    <xf numFmtId="0" fontId="97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9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8" fillId="4" borderId="26" xfId="0" quotePrefix="1" applyFont="1" applyFill="1" applyBorder="1" applyAlignment="1">
      <alignment horizontal="left" vertical="center" wrapText="1"/>
    </xf>
    <xf numFmtId="0" fontId="75" fillId="4" borderId="0" xfId="0" applyFont="1" applyFill="1" applyAlignment="1">
      <alignment horizontal="center" vertical="center" wrapText="1"/>
    </xf>
    <xf numFmtId="0" fontId="75" fillId="35" borderId="26" xfId="0" applyFont="1" applyFill="1" applyBorder="1" applyAlignment="1">
      <alignment horizontal="center" vertical="center" wrapText="1"/>
    </xf>
    <xf numFmtId="0" fontId="72" fillId="36" borderId="0" xfId="0" applyFont="1" applyFill="1" applyAlignment="1">
      <alignment horizontal="left" vertical="center" wrapText="1"/>
    </xf>
    <xf numFmtId="0" fontId="0" fillId="0" borderId="0" xfId="0" quotePrefix="1"/>
    <xf numFmtId="0" fontId="68" fillId="4" borderId="26" xfId="0" applyFont="1" applyFill="1" applyBorder="1" applyAlignment="1">
      <alignment horizontal="left" vertical="center" wrapText="1"/>
    </xf>
    <xf numFmtId="165" fontId="43" fillId="4" borderId="26" xfId="158" applyNumberFormat="1" applyFont="1" applyFill="1" applyBorder="1" applyAlignment="1">
      <alignment horizontal="center" vertical="center"/>
    </xf>
    <xf numFmtId="165" fontId="43" fillId="4" borderId="0" xfId="158" applyNumberFormat="1" applyFont="1" applyFill="1" applyAlignment="1">
      <alignment horizontal="center" vertical="center"/>
    </xf>
    <xf numFmtId="165" fontId="43" fillId="4" borderId="3" xfId="158" applyNumberFormat="1" applyFont="1" applyFill="1" applyBorder="1" applyAlignment="1">
      <alignment horizontal="center" vertical="center"/>
    </xf>
    <xf numFmtId="165" fontId="43" fillId="4" borderId="4" xfId="158" applyNumberFormat="1" applyFont="1" applyFill="1" applyBorder="1" applyAlignment="1">
      <alignment horizontal="center" vertical="center"/>
    </xf>
    <xf numFmtId="0" fontId="43" fillId="4" borderId="4" xfId="0" applyFont="1" applyFill="1" applyBorder="1" applyAlignment="1">
      <alignment vertical="center" wrapText="1"/>
    </xf>
    <xf numFmtId="0" fontId="43" fillId="4" borderId="0" xfId="0" applyFont="1" applyFill="1" applyAlignment="1">
      <alignment vertical="center" wrapText="1"/>
    </xf>
    <xf numFmtId="0" fontId="42" fillId="4" borderId="3" xfId="0" applyFont="1" applyFill="1" applyBorder="1" applyAlignment="1">
      <alignment horizontal="left" vertical="center" indent="2"/>
    </xf>
    <xf numFmtId="0" fontId="42" fillId="4" borderId="3" xfId="0" applyFont="1" applyFill="1" applyBorder="1" applyAlignment="1">
      <alignment horizontal="left" vertical="center" wrapText="1" indent="5"/>
    </xf>
    <xf numFmtId="0" fontId="79" fillId="31" borderId="0" xfId="156" quotePrefix="1" applyFont="1" applyFill="1" applyAlignment="1">
      <alignment horizontal="left" vertical="center"/>
    </xf>
    <xf numFmtId="9" fontId="42" fillId="34" borderId="27" xfId="162" applyFont="1" applyFill="1" applyBorder="1" applyAlignment="1">
      <alignment vertical="center"/>
    </xf>
    <xf numFmtId="9" fontId="42" fillId="35" borderId="27" xfId="162" applyFont="1" applyFill="1" applyBorder="1" applyAlignment="1">
      <alignment vertical="center"/>
    </xf>
    <xf numFmtId="9" fontId="42" fillId="35" borderId="28" xfId="162" applyFont="1" applyFill="1" applyBorder="1" applyAlignment="1">
      <alignment vertical="center"/>
    </xf>
    <xf numFmtId="3" fontId="1" fillId="0" borderId="0" xfId="163" applyNumberFormat="1"/>
    <xf numFmtId="2" fontId="49" fillId="4" borderId="0" xfId="162" applyNumberFormat="1" applyFont="1" applyFill="1" applyBorder="1" applyAlignment="1">
      <alignment vertical="center"/>
    </xf>
    <xf numFmtId="9" fontId="42" fillId="34" borderId="28" xfId="162" applyFont="1" applyFill="1" applyBorder="1" applyAlignment="1">
      <alignment vertical="center"/>
    </xf>
    <xf numFmtId="0" fontId="42" fillId="4" borderId="3" xfId="0" quotePrefix="1" applyFont="1" applyFill="1" applyBorder="1" applyAlignment="1">
      <alignment horizontal="left" vertical="center" indent="2"/>
    </xf>
    <xf numFmtId="0" fontId="42" fillId="4" borderId="3" xfId="0" quotePrefix="1" applyFont="1" applyFill="1" applyBorder="1" applyAlignment="1">
      <alignment horizontal="left" vertical="center"/>
    </xf>
    <xf numFmtId="0" fontId="43" fillId="4" borderId="0" xfId="146" applyFont="1" applyFill="1"/>
    <xf numFmtId="0" fontId="43" fillId="4" borderId="0" xfId="146" applyFont="1" applyFill="1" applyAlignment="1">
      <alignment vertical="center"/>
    </xf>
    <xf numFmtId="0" fontId="42" fillId="39" borderId="33" xfId="146" applyFont="1" applyFill="1" applyBorder="1" applyAlignment="1">
      <alignment horizontal="center" vertical="center"/>
    </xf>
    <xf numFmtId="3" fontId="42" fillId="39" borderId="34" xfId="146" applyNumberFormat="1" applyFont="1" applyFill="1" applyBorder="1" applyAlignment="1">
      <alignment horizontal="center" vertical="center"/>
    </xf>
    <xf numFmtId="3" fontId="42" fillId="39" borderId="35" xfId="146" applyNumberFormat="1" applyFont="1" applyFill="1" applyBorder="1" applyAlignment="1">
      <alignment horizontal="center" vertical="center" wrapText="1"/>
    </xf>
    <xf numFmtId="3" fontId="48" fillId="39" borderId="36" xfId="146" applyNumberFormat="1" applyFont="1" applyFill="1" applyBorder="1" applyAlignment="1">
      <alignment horizontal="center" vertical="center" wrapText="1"/>
    </xf>
    <xf numFmtId="0" fontId="42" fillId="4" borderId="0" xfId="146" applyFont="1" applyFill="1" applyAlignment="1">
      <alignment vertical="center"/>
    </xf>
    <xf numFmtId="0" fontId="102" fillId="0" borderId="33" xfId="146" quotePrefix="1" applyFont="1" applyBorder="1" applyAlignment="1">
      <alignment horizontal="left" vertical="center" wrapText="1"/>
    </xf>
    <xf numFmtId="3" fontId="102" fillId="0" borderId="43" xfId="146" applyNumberFormat="1" applyFont="1" applyBorder="1" applyAlignment="1">
      <alignment horizontal="right" vertical="center" indent="1"/>
    </xf>
    <xf numFmtId="174" fontId="102" fillId="0" borderId="45" xfId="146" applyNumberFormat="1" applyFont="1" applyBorder="1" applyAlignment="1">
      <alignment horizontal="right" vertical="center" indent="1"/>
    </xf>
    <xf numFmtId="0" fontId="43" fillId="0" borderId="0" xfId="146" applyFont="1" applyAlignment="1">
      <alignment vertical="center"/>
    </xf>
    <xf numFmtId="0" fontId="102" fillId="0" borderId="52" xfId="146" quotePrefix="1" applyFont="1" applyBorder="1" applyAlignment="1">
      <alignment horizontal="left" vertical="center" wrapText="1"/>
    </xf>
    <xf numFmtId="3" fontId="102" fillId="0" borderId="43" xfId="146" applyNumberFormat="1" applyFont="1" applyBorder="1" applyAlignment="1">
      <alignment horizontal="right" vertical="center"/>
    </xf>
    <xf numFmtId="1" fontId="102" fillId="0" borderId="44" xfId="146" applyNumberFormat="1" applyFont="1" applyBorder="1" applyAlignment="1">
      <alignment horizontal="right" vertical="center" indent="2"/>
    </xf>
    <xf numFmtId="3" fontId="102" fillId="0" borderId="44" xfId="146" applyNumberFormat="1" applyFont="1" applyBorder="1" applyAlignment="1">
      <alignment horizontal="right" vertical="center"/>
    </xf>
    <xf numFmtId="165" fontId="102" fillId="0" borderId="45" xfId="146" applyNumberFormat="1" applyFont="1" applyBorder="1" applyAlignment="1">
      <alignment horizontal="right" vertical="center" indent="2"/>
    </xf>
    <xf numFmtId="0" fontId="103" fillId="0" borderId="41" xfId="146" quotePrefix="1" applyFont="1" applyBorder="1" applyAlignment="1">
      <alignment horizontal="left" vertical="center" wrapText="1" indent="2"/>
    </xf>
    <xf numFmtId="3" fontId="103" fillId="0" borderId="53" xfId="146" applyNumberFormat="1" applyFont="1" applyBorder="1" applyAlignment="1">
      <alignment horizontal="right" vertical="center" indent="1"/>
    </xf>
    <xf numFmtId="174" fontId="103" fillId="0" borderId="54" xfId="146" applyNumberFormat="1" applyFont="1" applyBorder="1" applyAlignment="1">
      <alignment horizontal="right" vertical="center" indent="1"/>
    </xf>
    <xf numFmtId="174" fontId="103" fillId="0" borderId="55" xfId="146" applyNumberFormat="1" applyFont="1" applyBorder="1" applyAlignment="1">
      <alignment horizontal="right" vertical="center" indent="1"/>
    </xf>
    <xf numFmtId="0" fontId="103" fillId="0" borderId="56" xfId="146" quotePrefix="1" applyFont="1" applyBorder="1" applyAlignment="1">
      <alignment horizontal="left" vertical="center" wrapText="1" indent="2"/>
    </xf>
    <xf numFmtId="3" fontId="103" fillId="0" borderId="53" xfId="146" applyNumberFormat="1" applyFont="1" applyBorder="1" applyAlignment="1">
      <alignment horizontal="right" vertical="center"/>
    </xf>
    <xf numFmtId="165" fontId="103" fillId="0" borderId="54" xfId="146" applyNumberFormat="1" applyFont="1" applyBorder="1" applyAlignment="1">
      <alignment horizontal="right" vertical="center" indent="2"/>
    </xf>
    <xf numFmtId="3" fontId="103" fillId="0" borderId="54" xfId="146" applyNumberFormat="1" applyFont="1" applyBorder="1" applyAlignment="1">
      <alignment horizontal="right" vertical="center"/>
    </xf>
    <xf numFmtId="165" fontId="103" fillId="0" borderId="55" xfId="146" applyNumberFormat="1" applyFont="1" applyBorder="1" applyAlignment="1">
      <alignment horizontal="right" vertical="center" indent="2"/>
    </xf>
    <xf numFmtId="0" fontId="103" fillId="0" borderId="41" xfId="146" applyFont="1" applyBorder="1" applyAlignment="1">
      <alignment horizontal="left" vertical="center" wrapText="1" indent="2"/>
    </xf>
    <xf numFmtId="0" fontId="103" fillId="0" borderId="56" xfId="146" applyFont="1" applyBorder="1" applyAlignment="1">
      <alignment horizontal="left" vertical="center" wrapText="1" indent="2"/>
    </xf>
    <xf numFmtId="0" fontId="103" fillId="0" borderId="58" xfId="146" applyFont="1" applyBorder="1" applyAlignment="1">
      <alignment horizontal="left" vertical="center" wrapText="1" indent="2"/>
    </xf>
    <xf numFmtId="3" fontId="103" fillId="0" borderId="59" xfId="146" applyNumberFormat="1" applyFont="1" applyBorder="1" applyAlignment="1">
      <alignment horizontal="right" vertical="center" indent="1"/>
    </xf>
    <xf numFmtId="174" fontId="103" fillId="0" borderId="60" xfId="146" applyNumberFormat="1" applyFont="1" applyBorder="1" applyAlignment="1">
      <alignment horizontal="right" vertical="center" indent="1"/>
    </xf>
    <xf numFmtId="174" fontId="103" fillId="0" borderId="61" xfId="146" applyNumberFormat="1" applyFont="1" applyBorder="1" applyAlignment="1">
      <alignment horizontal="right" vertical="center" indent="1"/>
    </xf>
    <xf numFmtId="0" fontId="101" fillId="0" borderId="42" xfId="146" applyFont="1" applyBorder="1" applyAlignment="1">
      <alignment horizontal="center" textRotation="90"/>
    </xf>
    <xf numFmtId="0" fontId="103" fillId="0" borderId="0" xfId="146" applyFont="1" applyAlignment="1">
      <alignment horizontal="left" vertical="center" wrapText="1" indent="2"/>
    </xf>
    <xf numFmtId="3" fontId="103" fillId="0" borderId="0" xfId="146" applyNumberFormat="1" applyFont="1" applyAlignment="1">
      <alignment horizontal="right" vertical="center" indent="1"/>
    </xf>
    <xf numFmtId="174" fontId="103" fillId="0" borderId="0" xfId="146" applyNumberFormat="1" applyFont="1" applyAlignment="1">
      <alignment horizontal="right" vertical="center" indent="1"/>
    </xf>
    <xf numFmtId="174" fontId="103" fillId="0" borderId="56" xfId="146" applyNumberFormat="1" applyFont="1" applyBorder="1" applyAlignment="1">
      <alignment horizontal="right" vertical="center" indent="1"/>
    </xf>
    <xf numFmtId="0" fontId="103" fillId="0" borderId="46" xfId="146" applyFont="1" applyBorder="1" applyAlignment="1">
      <alignment horizontal="left" vertical="center" wrapText="1" indent="2"/>
    </xf>
    <xf numFmtId="3" fontId="103" fillId="0" borderId="59" xfId="146" applyNumberFormat="1" applyFont="1" applyBorder="1" applyAlignment="1">
      <alignment horizontal="right" vertical="center"/>
    </xf>
    <xf numFmtId="165" fontId="103" fillId="0" borderId="60" xfId="146" applyNumberFormat="1" applyFont="1" applyBorder="1" applyAlignment="1">
      <alignment horizontal="right" vertical="center" indent="2"/>
    </xf>
    <xf numFmtId="3" fontId="103" fillId="0" borderId="60" xfId="146" applyNumberFormat="1" applyFont="1" applyBorder="1" applyAlignment="1">
      <alignment horizontal="right" vertical="center"/>
    </xf>
    <xf numFmtId="165" fontId="103" fillId="0" borderId="61" xfId="146" applyNumberFormat="1" applyFont="1" applyBorder="1" applyAlignment="1">
      <alignment horizontal="right" vertical="center" indent="2"/>
    </xf>
    <xf numFmtId="0" fontId="102" fillId="4" borderId="50" xfId="146" quotePrefix="1" applyFont="1" applyFill="1" applyBorder="1" applyAlignment="1">
      <alignment horizontal="left" vertical="center" wrapText="1"/>
    </xf>
    <xf numFmtId="3" fontId="102" fillId="4" borderId="43" xfId="146" applyNumberFormat="1" applyFont="1" applyFill="1" applyBorder="1" applyAlignment="1">
      <alignment horizontal="right" vertical="center" indent="1"/>
    </xf>
    <xf numFmtId="174" fontId="102" fillId="4" borderId="45" xfId="146" applyNumberFormat="1" applyFont="1" applyFill="1" applyBorder="1" applyAlignment="1">
      <alignment horizontal="right" vertical="center" indent="1"/>
    </xf>
    <xf numFmtId="0" fontId="54" fillId="4" borderId="62" xfId="146" applyFont="1" applyFill="1" applyBorder="1"/>
    <xf numFmtId="3" fontId="42" fillId="4" borderId="62" xfId="146" applyNumberFormat="1" applyFont="1" applyFill="1" applyBorder="1" applyAlignment="1">
      <alignment horizontal="center" vertical="center"/>
    </xf>
    <xf numFmtId="0" fontId="43" fillId="4" borderId="62" xfId="146" applyFont="1" applyFill="1" applyBorder="1" applyAlignment="1">
      <alignment vertical="center"/>
    </xf>
    <xf numFmtId="0" fontId="43" fillId="4" borderId="46" xfId="146" applyFont="1" applyFill="1" applyBorder="1" applyAlignment="1">
      <alignment vertical="center"/>
    </xf>
    <xf numFmtId="0" fontId="103" fillId="0" borderId="0" xfId="146" quotePrefix="1" applyFont="1" applyAlignment="1">
      <alignment horizontal="left" vertical="center" wrapText="1" indent="2"/>
    </xf>
    <xf numFmtId="0" fontId="104" fillId="4" borderId="0" xfId="146" applyFont="1" applyFill="1" applyAlignment="1">
      <alignment vertical="center"/>
    </xf>
    <xf numFmtId="0" fontId="105" fillId="4" borderId="0" xfId="146" applyFont="1" applyFill="1" applyAlignment="1">
      <alignment vertical="center"/>
    </xf>
    <xf numFmtId="0" fontId="102" fillId="0" borderId="50" xfId="146" quotePrefix="1" applyFont="1" applyBorder="1" applyAlignment="1">
      <alignment horizontal="left" vertical="center" wrapText="1"/>
    </xf>
    <xf numFmtId="174" fontId="102" fillId="0" borderId="44" xfId="146" applyNumberFormat="1" applyFont="1" applyBorder="1" applyAlignment="1">
      <alignment horizontal="right" vertical="center" indent="1"/>
    </xf>
    <xf numFmtId="0" fontId="101" fillId="0" borderId="50" xfId="146" applyFont="1" applyBorder="1" applyAlignment="1">
      <alignment horizontal="center" vertical="center" textRotation="90"/>
    </xf>
    <xf numFmtId="0" fontId="106" fillId="4" borderId="0" xfId="146" quotePrefix="1" applyFont="1" applyFill="1" applyAlignment="1">
      <alignment horizontal="left" vertical="center" wrapText="1"/>
    </xf>
    <xf numFmtId="3" fontId="103" fillId="4" borderId="0" xfId="146" applyNumberFormat="1" applyFont="1" applyFill="1" applyAlignment="1">
      <alignment horizontal="right" vertical="center"/>
    </xf>
    <xf numFmtId="174" fontId="103" fillId="4" borderId="0" xfId="146" applyNumberFormat="1" applyFont="1" applyFill="1" applyAlignment="1">
      <alignment horizontal="right" vertical="center"/>
    </xf>
    <xf numFmtId="174" fontId="103" fillId="4" borderId="56" xfId="146" applyNumberFormat="1" applyFont="1" applyFill="1" applyBorder="1" applyAlignment="1">
      <alignment horizontal="right" vertical="center"/>
    </xf>
    <xf numFmtId="0" fontId="42" fillId="4" borderId="0" xfId="146" quotePrefix="1" applyFont="1" applyFill="1" applyAlignment="1">
      <alignment horizontal="left" vertical="center" wrapText="1"/>
    </xf>
    <xf numFmtId="3" fontId="43" fillId="4" borderId="0" xfId="146" applyNumberFormat="1" applyFont="1" applyFill="1" applyAlignment="1">
      <alignment vertical="center"/>
    </xf>
    <xf numFmtId="174" fontId="43" fillId="4" borderId="0" xfId="146" applyNumberFormat="1" applyFont="1" applyFill="1" applyAlignment="1">
      <alignment vertical="center"/>
    </xf>
    <xf numFmtId="0" fontId="86" fillId="39" borderId="32" xfId="146" applyFont="1" applyFill="1" applyBorder="1" applyAlignment="1">
      <alignment horizontal="center" vertical="center"/>
    </xf>
    <xf numFmtId="3" fontId="86" fillId="39" borderId="34" xfId="146" applyNumberFormat="1" applyFont="1" applyFill="1" applyBorder="1" applyAlignment="1">
      <alignment horizontal="center" vertical="center"/>
    </xf>
    <xf numFmtId="3" fontId="86" fillId="39" borderId="36" xfId="146" applyNumberFormat="1" applyFont="1" applyFill="1" applyBorder="1" applyAlignment="1">
      <alignment horizontal="center" vertical="center"/>
    </xf>
    <xf numFmtId="0" fontId="103" fillId="0" borderId="42" xfId="146" applyFont="1" applyBorder="1" applyAlignment="1">
      <alignment horizontal="left" vertical="center" wrapText="1" indent="2"/>
    </xf>
    <xf numFmtId="0" fontId="106" fillId="0" borderId="63" xfId="146" quotePrefix="1" applyFont="1" applyBorder="1" applyAlignment="1">
      <alignment vertical="center" wrapText="1"/>
    </xf>
    <xf numFmtId="3" fontId="106" fillId="0" borderId="64" xfId="146" applyNumberFormat="1" applyFont="1" applyBorder="1" applyAlignment="1">
      <alignment horizontal="right" vertical="center"/>
    </xf>
    <xf numFmtId="1" fontId="106" fillId="0" borderId="65" xfId="146" applyNumberFormat="1" applyFont="1" applyBorder="1" applyAlignment="1">
      <alignment horizontal="right" vertical="center" indent="2"/>
    </xf>
    <xf numFmtId="0" fontId="103" fillId="0" borderId="32" xfId="146" quotePrefix="1" applyFont="1" applyBorder="1" applyAlignment="1">
      <alignment horizontal="left" vertical="center" wrapText="1" indent="2"/>
    </xf>
    <xf numFmtId="0" fontId="103" fillId="0" borderId="42" xfId="146" quotePrefix="1" applyFont="1" applyBorder="1" applyAlignment="1">
      <alignment horizontal="left" vertical="center" wrapText="1" indent="2"/>
    </xf>
    <xf numFmtId="0" fontId="103" fillId="0" borderId="57" xfId="146" applyFont="1" applyBorder="1" applyAlignment="1">
      <alignment horizontal="left" vertical="center" wrapText="1" indent="2"/>
    </xf>
    <xf numFmtId="0" fontId="103" fillId="0" borderId="42" xfId="146" applyFont="1" applyBorder="1" applyAlignment="1">
      <alignment horizontal="left" vertical="center" indent="2"/>
    </xf>
    <xf numFmtId="0" fontId="101" fillId="0" borderId="42" xfId="146" applyFont="1" applyBorder="1" applyAlignment="1">
      <alignment horizontal="center" vertical="center" textRotation="90"/>
    </xf>
    <xf numFmtId="0" fontId="102" fillId="0" borderId="33" xfId="146" quotePrefix="1" applyFont="1" applyBorder="1" applyAlignment="1">
      <alignment vertical="center" wrapText="1"/>
    </xf>
    <xf numFmtId="0" fontId="54" fillId="0" borderId="57" xfId="146" applyFont="1" applyBorder="1"/>
    <xf numFmtId="0" fontId="43" fillId="0" borderId="62" xfId="146" applyFont="1" applyBorder="1" applyAlignment="1">
      <alignment vertical="center"/>
    </xf>
    <xf numFmtId="0" fontId="43" fillId="0" borderId="46" xfId="146" applyFont="1" applyBorder="1" applyAlignment="1">
      <alignment vertical="center"/>
    </xf>
    <xf numFmtId="0" fontId="102" fillId="0" borderId="58" xfId="146" applyFont="1" applyBorder="1" applyAlignment="1">
      <alignment horizontal="left" vertical="center" wrapText="1"/>
    </xf>
    <xf numFmtId="3" fontId="102" fillId="0" borderId="59" xfId="146" applyNumberFormat="1" applyFont="1" applyBorder="1" applyAlignment="1">
      <alignment horizontal="right" vertical="center" indent="1"/>
    </xf>
    <xf numFmtId="174" fontId="102" fillId="0" borderId="61" xfId="146" applyNumberFormat="1" applyFont="1" applyBorder="1" applyAlignment="1">
      <alignment horizontal="right" vertical="center" indent="1"/>
    </xf>
    <xf numFmtId="0" fontId="102" fillId="0" borderId="58" xfId="146" quotePrefix="1" applyFont="1" applyBorder="1" applyAlignment="1">
      <alignment horizontal="left" vertical="center" wrapText="1"/>
    </xf>
    <xf numFmtId="0" fontId="104" fillId="0" borderId="0" xfId="146" applyFont="1" applyAlignment="1">
      <alignment vertical="center"/>
    </xf>
    <xf numFmtId="0" fontId="103" fillId="4" borderId="0" xfId="146" applyFont="1" applyFill="1" applyAlignment="1">
      <alignment vertical="center"/>
    </xf>
    <xf numFmtId="174" fontId="103" fillId="4" borderId="0" xfId="146" applyNumberFormat="1" applyFont="1" applyFill="1" applyAlignment="1">
      <alignment vertical="center"/>
    </xf>
    <xf numFmtId="174" fontId="103" fillId="4" borderId="56" xfId="146" applyNumberFormat="1" applyFont="1" applyFill="1" applyBorder="1" applyAlignment="1">
      <alignment vertical="center"/>
    </xf>
    <xf numFmtId="0" fontId="102" fillId="0" borderId="33" xfId="146" quotePrefix="1" applyFont="1" applyBorder="1" applyAlignment="1">
      <alignment horizontal="left" vertical="center"/>
    </xf>
    <xf numFmtId="0" fontId="103" fillId="0" borderId="41" xfId="146" quotePrefix="1" applyFont="1" applyBorder="1" applyAlignment="1">
      <alignment horizontal="left" vertical="center" indent="2"/>
    </xf>
    <xf numFmtId="0" fontId="103" fillId="0" borderId="58" xfId="146" quotePrefix="1" applyFont="1" applyBorder="1" applyAlignment="1">
      <alignment horizontal="left" vertical="center" wrapText="1" indent="2"/>
    </xf>
    <xf numFmtId="0" fontId="54" fillId="4" borderId="0" xfId="146" applyFont="1" applyFill="1"/>
    <xf numFmtId="3" fontId="43" fillId="4" borderId="56" xfId="146" applyNumberFormat="1" applyFont="1" applyFill="1" applyBorder="1" applyAlignment="1">
      <alignment vertical="center"/>
    </xf>
    <xf numFmtId="0" fontId="43" fillId="0" borderId="0" xfId="146" applyFont="1"/>
    <xf numFmtId="0" fontId="43" fillId="0" borderId="0" xfId="146" applyFont="1" applyAlignment="1">
      <alignment horizontal="left"/>
    </xf>
    <xf numFmtId="0" fontId="43" fillId="0" borderId="0" xfId="146" quotePrefix="1" applyFont="1" applyAlignment="1">
      <alignment horizontal="left"/>
    </xf>
    <xf numFmtId="0" fontId="109" fillId="0" borderId="0" xfId="0" applyFont="1" applyAlignment="1">
      <alignment horizontal="justify" vertical="center"/>
    </xf>
    <xf numFmtId="0" fontId="109" fillId="0" borderId="0" xfId="0" applyFont="1" applyAlignment="1">
      <alignment horizontal="left" vertical="center" indent="5"/>
    </xf>
    <xf numFmtId="0" fontId="109" fillId="0" borderId="0" xfId="0" applyFont="1" applyAlignment="1">
      <alignment vertical="center"/>
    </xf>
    <xf numFmtId="0" fontId="111" fillId="0" borderId="0" xfId="0" applyFont="1" applyAlignment="1">
      <alignment horizontal="left" vertical="center" indent="1"/>
    </xf>
    <xf numFmtId="0" fontId="111" fillId="0" borderId="0" xfId="0" applyFont="1" applyAlignment="1">
      <alignment horizontal="left" vertical="center" indent="3"/>
    </xf>
    <xf numFmtId="0" fontId="116" fillId="40" borderId="0" xfId="0" applyFont="1" applyFill="1"/>
    <xf numFmtId="0" fontId="117" fillId="40" borderId="0" xfId="157" applyFont="1" applyFill="1"/>
    <xf numFmtId="0" fontId="118" fillId="40" borderId="0" xfId="157" applyFont="1" applyFill="1"/>
    <xf numFmtId="0" fontId="119" fillId="40" borderId="0" xfId="157" applyFont="1" applyFill="1"/>
    <xf numFmtId="0" fontId="120" fillId="40" borderId="0" xfId="157" applyFont="1" applyFill="1"/>
    <xf numFmtId="0" fontId="121" fillId="40" borderId="0" xfId="157" applyFont="1" applyFill="1"/>
    <xf numFmtId="0" fontId="122" fillId="40" borderId="0" xfId="157" quotePrefix="1" applyFont="1" applyFill="1" applyAlignment="1">
      <alignment horizontal="left" indent="3"/>
    </xf>
    <xf numFmtId="0" fontId="123" fillId="40" borderId="0" xfId="161" applyFont="1" applyFill="1" applyAlignment="1" applyProtection="1">
      <alignment horizontal="left"/>
    </xf>
    <xf numFmtId="0" fontId="124" fillId="40" borderId="0" xfId="161" quotePrefix="1" applyFont="1" applyFill="1" applyBorder="1" applyAlignment="1" applyProtection="1">
      <alignment horizontal="left" indent="7"/>
    </xf>
    <xf numFmtId="0" fontId="124" fillId="40" borderId="0" xfId="161" quotePrefix="1" applyFont="1" applyFill="1" applyBorder="1" applyAlignment="1" applyProtection="1">
      <alignment horizontal="left" indent="10"/>
    </xf>
    <xf numFmtId="1" fontId="120" fillId="40" borderId="0" xfId="157" applyNumberFormat="1" applyFont="1" applyFill="1" applyAlignment="1">
      <alignment horizontal="centerContinuous"/>
    </xf>
    <xf numFmtId="0" fontId="125" fillId="40" borderId="0" xfId="157" applyFont="1" applyFill="1" applyAlignment="1">
      <alignment vertical="center"/>
    </xf>
    <xf numFmtId="0" fontId="124" fillId="40" borderId="0" xfId="161" applyFont="1" applyFill="1" applyBorder="1" applyAlignment="1" applyProtection="1">
      <alignment horizontal="left" indent="7"/>
    </xf>
    <xf numFmtId="0" fontId="124" fillId="40" borderId="0" xfId="161" applyFont="1" applyFill="1" applyBorder="1" applyAlignment="1" applyProtection="1">
      <alignment horizontal="left" indent="10"/>
    </xf>
    <xf numFmtId="0" fontId="126" fillId="40" borderId="0" xfId="161" applyFont="1" applyFill="1" applyAlignment="1" applyProtection="1">
      <alignment horizontal="right"/>
    </xf>
    <xf numFmtId="0" fontId="127" fillId="40" borderId="0" xfId="157" applyFont="1" applyFill="1" applyAlignment="1">
      <alignment horizontal="left" indent="3"/>
    </xf>
    <xf numFmtId="0" fontId="128" fillId="40" borderId="0" xfId="157" applyFont="1" applyFill="1" applyAlignment="1">
      <alignment horizontal="left" indent="2"/>
    </xf>
    <xf numFmtId="0" fontId="116" fillId="40" borderId="0" xfId="157" applyFont="1" applyFill="1" applyAlignment="1">
      <alignment horizontal="left" indent="5"/>
    </xf>
    <xf numFmtId="0" fontId="116" fillId="40" borderId="0" xfId="157" applyFont="1" applyFill="1"/>
    <xf numFmtId="1" fontId="129" fillId="40" borderId="0" xfId="157" applyNumberFormat="1" applyFont="1" applyFill="1" applyAlignment="1">
      <alignment horizontal="centerContinuous"/>
    </xf>
    <xf numFmtId="0" fontId="130" fillId="40" borderId="29" xfId="157" quotePrefix="1" applyFont="1" applyFill="1" applyBorder="1"/>
    <xf numFmtId="14" fontId="119" fillId="40" borderId="0" xfId="157" applyNumberFormat="1" applyFont="1" applyFill="1"/>
    <xf numFmtId="0" fontId="130" fillId="40" borderId="29" xfId="157" quotePrefix="1" applyFont="1" applyFill="1" applyBorder="1" applyAlignment="1">
      <alignment vertical="center"/>
    </xf>
    <xf numFmtId="14" fontId="130" fillId="40" borderId="0" xfId="157" quotePrefix="1" applyNumberFormat="1" applyFont="1" applyFill="1" applyAlignment="1">
      <alignment horizontal="left" indent="1"/>
    </xf>
    <xf numFmtId="0" fontId="116" fillId="40" borderId="0" xfId="157" quotePrefix="1" applyFont="1" applyFill="1" applyAlignment="1">
      <alignment horizontal="left" vertical="top"/>
    </xf>
    <xf numFmtId="171" fontId="132" fillId="40" borderId="0" xfId="157" quotePrefix="1" applyNumberFormat="1" applyFont="1" applyFill="1" applyAlignment="1">
      <alignment horizontal="left" vertical="top"/>
    </xf>
    <xf numFmtId="0" fontId="125" fillId="40" borderId="0" xfId="0" applyFont="1" applyFill="1" applyAlignment="1">
      <alignment horizontal="center" vertical="center"/>
    </xf>
    <xf numFmtId="0" fontId="133" fillId="0" borderId="0" xfId="0" applyFont="1" applyAlignment="1">
      <alignment vertical="center" wrapText="1"/>
    </xf>
    <xf numFmtId="0" fontId="134" fillId="0" borderId="0" xfId="0" applyFont="1" applyAlignment="1">
      <alignment vertical="center" wrapText="1"/>
    </xf>
    <xf numFmtId="0" fontId="116" fillId="4" borderId="0" xfId="0" applyFont="1" applyFill="1"/>
    <xf numFmtId="0" fontId="117" fillId="4" borderId="0" xfId="157" applyFont="1" applyFill="1"/>
    <xf numFmtId="0" fontId="118" fillId="4" borderId="0" xfId="157" applyFont="1" applyFill="1"/>
    <xf numFmtId="3" fontId="42" fillId="39" borderId="66" xfId="146" applyNumberFormat="1" applyFont="1" applyFill="1" applyBorder="1" applyAlignment="1">
      <alignment horizontal="center" vertical="center"/>
    </xf>
    <xf numFmtId="3" fontId="102" fillId="0" borderId="67" xfId="146" applyNumberFormat="1" applyFont="1" applyBorder="1" applyAlignment="1">
      <alignment horizontal="right" vertical="center" indent="1"/>
    </xf>
    <xf numFmtId="3" fontId="103" fillId="0" borderId="68" xfId="146" applyNumberFormat="1" applyFont="1" applyBorder="1" applyAlignment="1">
      <alignment horizontal="right" vertical="center" indent="1"/>
    </xf>
    <xf numFmtId="3" fontId="103" fillId="0" borderId="69" xfId="146" applyNumberFormat="1" applyFont="1" applyBorder="1" applyAlignment="1">
      <alignment horizontal="right" vertical="center" indent="1"/>
    </xf>
    <xf numFmtId="3" fontId="102" fillId="4" borderId="67" xfId="146" applyNumberFormat="1" applyFont="1" applyFill="1" applyBorder="1" applyAlignment="1">
      <alignment horizontal="right" vertical="center" indent="1"/>
    </xf>
    <xf numFmtId="3" fontId="102" fillId="0" borderId="69" xfId="146" applyNumberFormat="1" applyFont="1" applyBorder="1" applyAlignment="1">
      <alignment horizontal="right" vertical="center" indent="1"/>
    </xf>
    <xf numFmtId="0" fontId="103" fillId="0" borderId="41" xfId="146" applyFont="1" applyBorder="1" applyAlignment="1">
      <alignment horizontal="left" vertical="center" wrapText="1" indent="3"/>
    </xf>
    <xf numFmtId="0" fontId="103" fillId="0" borderId="41" xfId="146" quotePrefix="1" applyFont="1" applyBorder="1" applyAlignment="1">
      <alignment horizontal="left" vertical="center" wrapText="1" indent="3"/>
    </xf>
    <xf numFmtId="3" fontId="102" fillId="34" borderId="44" xfId="146" applyNumberFormat="1" applyFont="1" applyFill="1" applyBorder="1" applyAlignment="1">
      <alignment horizontal="right" vertical="center" indent="1"/>
    </xf>
    <xf numFmtId="174" fontId="102" fillId="34" borderId="44" xfId="146" applyNumberFormat="1" applyFont="1" applyFill="1" applyBorder="1" applyAlignment="1">
      <alignment horizontal="right" vertical="center" indent="1"/>
    </xf>
    <xf numFmtId="0" fontId="108" fillId="34" borderId="44" xfId="146" quotePrefix="1" applyFont="1" applyFill="1" applyBorder="1" applyAlignment="1">
      <alignment horizontal="right" vertical="center" wrapText="1" indent="1"/>
    </xf>
    <xf numFmtId="174" fontId="102" fillId="34" borderId="60" xfId="146" applyNumberFormat="1" applyFont="1" applyFill="1" applyBorder="1" applyAlignment="1">
      <alignment horizontal="right" vertical="center" indent="1"/>
    </xf>
    <xf numFmtId="0" fontId="68" fillId="4" borderId="0" xfId="0" quotePrefix="1" applyFont="1" applyFill="1" applyAlignment="1">
      <alignment horizontal="left" vertical="center" wrapText="1"/>
    </xf>
    <xf numFmtId="0" fontId="92" fillId="4" borderId="0" xfId="0" quotePrefix="1" applyFont="1" applyFill="1" applyAlignment="1">
      <alignment horizontal="center" vertical="center" wrapText="1"/>
    </xf>
    <xf numFmtId="165" fontId="43" fillId="4" borderId="0" xfId="0" applyNumberFormat="1" applyFont="1" applyFill="1" applyAlignment="1">
      <alignment vertical="center"/>
    </xf>
    <xf numFmtId="0" fontId="135" fillId="0" borderId="0" xfId="82" applyFont="1" applyAlignment="1">
      <alignment vertical="center" wrapText="1"/>
    </xf>
    <xf numFmtId="0" fontId="136" fillId="0" borderId="0" xfId="82" applyFont="1" applyAlignment="1">
      <alignment vertical="center" wrapText="1"/>
    </xf>
    <xf numFmtId="0" fontId="98" fillId="0" borderId="0" xfId="0" applyFont="1" applyAlignment="1">
      <alignment vertical="center" wrapText="1"/>
    </xf>
    <xf numFmtId="0" fontId="108" fillId="0" borderId="0" xfId="82" applyFont="1" applyAlignment="1">
      <alignment vertical="center" wrapText="1"/>
    </xf>
    <xf numFmtId="0" fontId="97" fillId="0" borderId="0" xfId="82" applyFont="1" applyAlignment="1">
      <alignment vertical="center" wrapText="1"/>
    </xf>
    <xf numFmtId="0" fontId="125" fillId="40" borderId="30" xfId="157" applyFont="1" applyFill="1" applyBorder="1" applyAlignment="1">
      <alignment horizontal="center" vertical="center"/>
    </xf>
    <xf numFmtId="0" fontId="114" fillId="40" borderId="0" xfId="160" quotePrefix="1" applyFont="1" applyFill="1" applyAlignment="1">
      <alignment horizontal="center" vertical="center" wrapText="1"/>
    </xf>
    <xf numFmtId="0" fontId="115" fillId="40" borderId="0" xfId="157" quotePrefix="1" applyFont="1" applyFill="1" applyAlignment="1">
      <alignment horizontal="center" vertical="center"/>
    </xf>
    <xf numFmtId="0" fontId="115" fillId="40" borderId="0" xfId="157" applyFont="1" applyFill="1" applyAlignment="1">
      <alignment horizontal="center" vertical="center"/>
    </xf>
    <xf numFmtId="0" fontId="42" fillId="35" borderId="26" xfId="0" applyFont="1" applyFill="1" applyBorder="1" applyAlignment="1">
      <alignment horizontal="center" vertical="center"/>
    </xf>
    <xf numFmtId="0" fontId="42" fillId="35" borderId="4" xfId="0" applyFont="1" applyFill="1" applyBorder="1" applyAlignment="1">
      <alignment horizontal="center" vertical="center"/>
    </xf>
    <xf numFmtId="0" fontId="68" fillId="4" borderId="0" xfId="0" applyFont="1" applyFill="1" applyAlignment="1">
      <alignment horizontal="left" vertical="center" wrapText="1"/>
    </xf>
    <xf numFmtId="0" fontId="92" fillId="4" borderId="4" xfId="0" quotePrefix="1" applyFont="1" applyFill="1" applyBorder="1" applyAlignment="1">
      <alignment horizontal="left" vertical="center" wrapText="1"/>
    </xf>
    <xf numFmtId="0" fontId="92" fillId="4" borderId="4" xfId="0" applyFont="1" applyFill="1" applyBorder="1" applyAlignment="1">
      <alignment horizontal="left" vertical="center" wrapText="1"/>
    </xf>
    <xf numFmtId="0" fontId="42" fillId="35" borderId="27" xfId="0" applyFont="1" applyFill="1" applyBorder="1" applyAlignment="1">
      <alignment horizontal="center" vertical="center"/>
    </xf>
    <xf numFmtId="0" fontId="42" fillId="35" borderId="25" xfId="0" applyFont="1" applyFill="1" applyBorder="1" applyAlignment="1">
      <alignment horizontal="center" vertical="center"/>
    </xf>
    <xf numFmtId="0" fontId="68" fillId="4" borderId="26" xfId="0" quotePrefix="1" applyFont="1" applyFill="1" applyBorder="1" applyAlignment="1">
      <alignment horizontal="left" vertical="center" wrapText="1"/>
    </xf>
    <xf numFmtId="0" fontId="68" fillId="4" borderId="26" xfId="0" applyFont="1" applyFill="1" applyBorder="1" applyAlignment="1">
      <alignment horizontal="left" vertical="center" wrapText="1"/>
    </xf>
    <xf numFmtId="0" fontId="43" fillId="0" borderId="26" xfId="0" applyFont="1" applyBorder="1" applyAlignment="1">
      <alignment horizontal="left" wrapText="1"/>
    </xf>
    <xf numFmtId="0" fontId="43" fillId="0" borderId="0" xfId="0" applyFont="1" applyAlignment="1">
      <alignment horizontal="left" wrapText="1"/>
    </xf>
    <xf numFmtId="0" fontId="75" fillId="4" borderId="0" xfId="0" applyFont="1" applyFill="1" applyAlignment="1">
      <alignment horizontal="center" vertical="center" wrapText="1"/>
    </xf>
    <xf numFmtId="0" fontId="75" fillId="35" borderId="26" xfId="0" quotePrefix="1" applyFont="1" applyFill="1" applyBorder="1" applyAlignment="1">
      <alignment horizontal="center" vertical="center" wrapText="1"/>
    </xf>
    <xf numFmtId="0" fontId="75" fillId="35" borderId="26" xfId="0" applyFont="1" applyFill="1" applyBorder="1" applyAlignment="1">
      <alignment horizontal="center" vertical="center" wrapText="1"/>
    </xf>
    <xf numFmtId="0" fontId="115" fillId="40" borderId="0" xfId="0" quotePrefix="1" applyFont="1" applyFill="1" applyAlignment="1">
      <alignment horizontal="center" vertical="center" wrapText="1"/>
    </xf>
    <xf numFmtId="0" fontId="92" fillId="4" borderId="4" xfId="0" quotePrefix="1" applyFont="1" applyFill="1" applyBorder="1" applyAlignment="1">
      <alignment horizontal="center" vertical="center" wrapText="1"/>
    </xf>
    <xf numFmtId="0" fontId="92" fillId="4" borderId="0" xfId="0" quotePrefix="1" applyFont="1" applyFill="1" applyAlignment="1">
      <alignment horizontal="center" vertical="center" wrapText="1"/>
    </xf>
    <xf numFmtId="0" fontId="75" fillId="35" borderId="3" xfId="0" quotePrefix="1" applyFont="1" applyFill="1" applyBorder="1" applyAlignment="1">
      <alignment horizontal="center" vertical="center" wrapText="1"/>
    </xf>
    <xf numFmtId="0" fontId="71" fillId="38" borderId="26" xfId="0" applyFont="1" applyFill="1" applyBorder="1" applyAlignment="1">
      <alignment horizontal="center" vertical="center"/>
    </xf>
    <xf numFmtId="0" fontId="71" fillId="38" borderId="4" xfId="0" applyFont="1" applyFill="1" applyBorder="1" applyAlignment="1">
      <alignment horizontal="center" vertical="center"/>
    </xf>
    <xf numFmtId="0" fontId="70" fillId="38" borderId="26" xfId="0" quotePrefix="1" applyFont="1" applyFill="1" applyBorder="1" applyAlignment="1">
      <alignment horizontal="center" vertical="center" wrapText="1"/>
    </xf>
    <xf numFmtId="0" fontId="70" fillId="38" borderId="26" xfId="0" applyFont="1" applyFill="1" applyBorder="1" applyAlignment="1">
      <alignment horizontal="center" vertical="center" wrapText="1"/>
    </xf>
    <xf numFmtId="0" fontId="72" fillId="36" borderId="0" xfId="0" applyFont="1" applyFill="1" applyAlignment="1">
      <alignment horizontal="left" vertical="center" wrapText="1"/>
    </xf>
    <xf numFmtId="0" fontId="93" fillId="36" borderId="4" xfId="0" applyFont="1" applyFill="1" applyBorder="1" applyAlignment="1">
      <alignment horizontal="left" vertical="center" wrapText="1"/>
    </xf>
    <xf numFmtId="0" fontId="93" fillId="36" borderId="4" xfId="0" quotePrefix="1" applyFont="1" applyFill="1" applyBorder="1" applyAlignment="1">
      <alignment horizontal="left" vertical="center" wrapText="1"/>
    </xf>
    <xf numFmtId="0" fontId="125" fillId="40" borderId="0" xfId="146" applyFont="1" applyFill="1" applyAlignment="1">
      <alignment horizontal="center" vertical="center"/>
    </xf>
    <xf numFmtId="0" fontId="100" fillId="40" borderId="31" xfId="146" quotePrefix="1" applyFont="1" applyFill="1" applyBorder="1" applyAlignment="1">
      <alignment horizontal="center" textRotation="90"/>
    </xf>
    <xf numFmtId="0" fontId="100" fillId="40" borderId="41" xfId="146" applyFont="1" applyFill="1" applyBorder="1" applyAlignment="1">
      <alignment horizontal="center" textRotation="90"/>
    </xf>
    <xf numFmtId="0" fontId="100" fillId="40" borderId="42" xfId="146" applyFont="1" applyFill="1" applyBorder="1" applyAlignment="1">
      <alignment horizontal="center" textRotation="90"/>
    </xf>
    <xf numFmtId="0" fontId="100" fillId="40" borderId="58" xfId="146" applyFont="1" applyFill="1" applyBorder="1" applyAlignment="1">
      <alignment horizontal="center" textRotation="90"/>
    </xf>
    <xf numFmtId="0" fontId="101" fillId="41" borderId="32" xfId="146" applyFont="1" applyFill="1" applyBorder="1" applyAlignment="1">
      <alignment horizontal="center" textRotation="90"/>
    </xf>
    <xf numFmtId="0" fontId="101" fillId="41" borderId="42" xfId="146" applyFont="1" applyFill="1" applyBorder="1" applyAlignment="1">
      <alignment horizontal="center" textRotation="90"/>
    </xf>
    <xf numFmtId="0" fontId="101" fillId="41" borderId="57" xfId="146" applyFont="1" applyFill="1" applyBorder="1" applyAlignment="1">
      <alignment horizontal="center" textRotation="90"/>
    </xf>
    <xf numFmtId="0" fontId="100" fillId="40" borderId="31" xfId="146" applyFont="1" applyFill="1" applyBorder="1" applyAlignment="1">
      <alignment horizontal="center" textRotation="90"/>
    </xf>
    <xf numFmtId="0" fontId="86" fillId="39" borderId="37" xfId="146" applyFont="1" applyFill="1" applyBorder="1" applyAlignment="1">
      <alignment horizontal="center" vertical="center"/>
    </xf>
    <xf numFmtId="0" fontId="86" fillId="39" borderId="46" xfId="146" applyFont="1" applyFill="1" applyBorder="1" applyAlignment="1">
      <alignment horizontal="center" vertical="center"/>
    </xf>
    <xf numFmtId="3" fontId="86" fillId="39" borderId="38" xfId="146" applyNumberFormat="1" applyFont="1" applyFill="1" applyBorder="1" applyAlignment="1">
      <alignment horizontal="center" vertical="center" wrapText="1"/>
    </xf>
    <xf numFmtId="3" fontId="86" fillId="39" borderId="47" xfId="146" applyNumberFormat="1" applyFont="1" applyFill="1" applyBorder="1" applyAlignment="1">
      <alignment horizontal="center" vertical="center" wrapText="1"/>
    </xf>
    <xf numFmtId="0" fontId="101" fillId="41" borderId="31" xfId="146" applyFont="1" applyFill="1" applyBorder="1" applyAlignment="1">
      <alignment horizontal="center" textRotation="90"/>
    </xf>
    <xf numFmtId="0" fontId="101" fillId="41" borderId="41" xfId="146" applyFont="1" applyFill="1" applyBorder="1" applyAlignment="1">
      <alignment horizontal="center" textRotation="90"/>
    </xf>
    <xf numFmtId="0" fontId="101" fillId="41" borderId="58" xfId="146" applyFont="1" applyFill="1" applyBorder="1" applyAlignment="1">
      <alignment horizontal="center" textRotation="90"/>
    </xf>
    <xf numFmtId="0" fontId="102" fillId="0" borderId="50" xfId="146" applyFont="1" applyBorder="1" applyAlignment="1">
      <alignment vertical="center" wrapText="1"/>
    </xf>
    <xf numFmtId="0" fontId="102" fillId="0" borderId="51" xfId="146" applyFont="1" applyBorder="1" applyAlignment="1">
      <alignment vertical="center" wrapText="1"/>
    </xf>
    <xf numFmtId="0" fontId="102" fillId="0" borderId="52" xfId="146" applyFont="1" applyBorder="1" applyAlignment="1">
      <alignment vertical="center" wrapText="1"/>
    </xf>
    <xf numFmtId="0" fontId="102" fillId="0" borderId="50" xfId="146" quotePrefix="1" applyFont="1" applyBorder="1" applyAlignment="1">
      <alignment vertical="center"/>
    </xf>
    <xf numFmtId="0" fontId="102" fillId="0" borderId="51" xfId="146" quotePrefix="1" applyFont="1" applyBorder="1" applyAlignment="1">
      <alignment vertical="center"/>
    </xf>
    <xf numFmtId="0" fontId="102" fillId="0" borderId="52" xfId="146" quotePrefix="1" applyFont="1" applyBorder="1" applyAlignment="1">
      <alignment vertical="center"/>
    </xf>
    <xf numFmtId="0" fontId="102" fillId="0" borderId="50" xfId="146" applyFont="1" applyBorder="1" applyAlignment="1">
      <alignment vertical="center"/>
    </xf>
    <xf numFmtId="0" fontId="102" fillId="0" borderId="51" xfId="146" applyFont="1" applyBorder="1" applyAlignment="1">
      <alignment vertical="center"/>
    </xf>
    <xf numFmtId="0" fontId="102" fillId="0" borderId="52" xfId="146" applyFont="1" applyBorder="1" applyAlignment="1">
      <alignment vertical="center"/>
    </xf>
    <xf numFmtId="3" fontId="86" fillId="39" borderId="39" xfId="146" applyNumberFormat="1" applyFont="1" applyFill="1" applyBorder="1" applyAlignment="1">
      <alignment horizontal="center" vertical="center" wrapText="1"/>
    </xf>
    <xf numFmtId="3" fontId="86" fillId="39" borderId="48" xfId="146" applyNumberFormat="1" applyFont="1" applyFill="1" applyBorder="1" applyAlignment="1">
      <alignment horizontal="center" vertical="center" wrapText="1"/>
    </xf>
    <xf numFmtId="3" fontId="86" fillId="39" borderId="40" xfId="146" applyNumberFormat="1" applyFont="1" applyFill="1" applyBorder="1" applyAlignment="1">
      <alignment horizontal="center" vertical="center" wrapText="1"/>
    </xf>
    <xf numFmtId="3" fontId="86" fillId="39" borderId="49" xfId="146" applyNumberFormat="1" applyFont="1" applyFill="1" applyBorder="1" applyAlignment="1">
      <alignment horizontal="center" vertical="center" wrapText="1"/>
    </xf>
    <xf numFmtId="0" fontId="102" fillId="0" borderId="50" xfId="146" quotePrefix="1" applyFont="1" applyBorder="1" applyAlignment="1">
      <alignment vertical="center" wrapText="1"/>
    </xf>
    <xf numFmtId="0" fontId="102" fillId="0" borderId="51" xfId="146" quotePrefix="1" applyFont="1" applyBorder="1" applyAlignment="1">
      <alignment vertical="center" wrapText="1"/>
    </xf>
    <xf numFmtId="0" fontId="102" fillId="0" borderId="52" xfId="146" quotePrefix="1" applyFont="1" applyBorder="1" applyAlignment="1">
      <alignment vertical="center" wrapText="1"/>
    </xf>
    <xf numFmtId="0" fontId="101" fillId="40" borderId="31" xfId="146" applyFont="1" applyFill="1" applyBorder="1" applyAlignment="1">
      <alignment horizontal="center" textRotation="90"/>
    </xf>
    <xf numFmtId="0" fontId="101" fillId="40" borderId="41" xfId="146" applyFont="1" applyFill="1" applyBorder="1" applyAlignment="1">
      <alignment horizontal="center" textRotation="90"/>
    </xf>
    <xf numFmtId="0" fontId="101" fillId="40" borderId="58" xfId="146" applyFont="1" applyFill="1" applyBorder="1" applyAlignment="1">
      <alignment horizontal="center" textRotation="90"/>
    </xf>
    <xf numFmtId="0" fontId="114" fillId="40" borderId="0" xfId="156" quotePrefix="1" applyFont="1" applyFill="1" applyAlignment="1">
      <alignment horizontal="center" vertical="center"/>
    </xf>
    <xf numFmtId="0" fontId="51" fillId="0" borderId="0" xfId="156" applyFont="1" applyAlignment="1">
      <alignment horizontal="center" vertical="center"/>
    </xf>
    <xf numFmtId="10" fontId="74" fillId="0" borderId="0" xfId="159" applyNumberFormat="1" applyFont="1" applyFill="1" applyBorder="1" applyAlignment="1">
      <alignment horizontal="center" vertical="center" wrapText="1"/>
    </xf>
    <xf numFmtId="171" fontId="65" fillId="0" borderId="0" xfId="156" applyNumberFormat="1" applyFont="1" applyAlignment="1">
      <alignment horizontal="right" wrapText="1"/>
    </xf>
  </cellXfs>
  <cellStyles count="164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159" xr:uid="{00000000-0005-0000-0000-000004000000}"/>
    <cellStyle name="20% - Accent6" xfId="6" xr:uid="{00000000-0005-0000-0000-000005000000}"/>
    <cellStyle name="20% - Cor1 2" xfId="7" xr:uid="{00000000-0005-0000-0000-000006000000}"/>
    <cellStyle name="20% - Cor1 2 2" xfId="137" xr:uid="{00000000-0005-0000-0000-000007000000}"/>
    <cellStyle name="20% - Cor1 3" xfId="8" xr:uid="{00000000-0005-0000-0000-000008000000}"/>
    <cellStyle name="20% - Cor1 4" xfId="9" xr:uid="{00000000-0005-0000-0000-000009000000}"/>
    <cellStyle name="20% - Cor1 5" xfId="141" xr:uid="{00000000-0005-0000-0000-00000A000000}"/>
    <cellStyle name="20% - Cor2 2" xfId="10" xr:uid="{00000000-0005-0000-0000-00000B000000}"/>
    <cellStyle name="20% - Cor3 2" xfId="11" xr:uid="{00000000-0005-0000-0000-00000C000000}"/>
    <cellStyle name="20% - Cor4 2" xfId="12" xr:uid="{00000000-0005-0000-0000-00000D000000}"/>
    <cellStyle name="20% - Cor5 2" xfId="13" xr:uid="{00000000-0005-0000-0000-00000E000000}"/>
    <cellStyle name="20% - Cor6 2" xfId="14" xr:uid="{00000000-0005-0000-0000-00000F000000}"/>
    <cellStyle name="40% - Accent1" xfId="15" xr:uid="{00000000-0005-0000-0000-000010000000}"/>
    <cellStyle name="40% - Accent2" xfId="16" xr:uid="{00000000-0005-0000-0000-000011000000}"/>
    <cellStyle name="40% - Accent3" xfId="17" xr:uid="{00000000-0005-0000-0000-000012000000}"/>
    <cellStyle name="40% - Accent4" xfId="18" xr:uid="{00000000-0005-0000-0000-000013000000}"/>
    <cellStyle name="40% - Accent5" xfId="19" xr:uid="{00000000-0005-0000-0000-000014000000}"/>
    <cellStyle name="40% - Accent6" xfId="20" xr:uid="{00000000-0005-0000-0000-000015000000}"/>
    <cellStyle name="40% - Cor1 2" xfId="21" xr:uid="{00000000-0005-0000-0000-000016000000}"/>
    <cellStyle name="40% - Cor2 2" xfId="22" xr:uid="{00000000-0005-0000-0000-000017000000}"/>
    <cellStyle name="40% - Cor3 2" xfId="23" xr:uid="{00000000-0005-0000-0000-000018000000}"/>
    <cellStyle name="40% - Cor4 2" xfId="24" xr:uid="{00000000-0005-0000-0000-000019000000}"/>
    <cellStyle name="40% - Cor5 2" xfId="25" xr:uid="{00000000-0005-0000-0000-00001A000000}"/>
    <cellStyle name="40% - Cor6 2" xfId="26" xr:uid="{00000000-0005-0000-0000-00001B000000}"/>
    <cellStyle name="60% - Accent1" xfId="27" xr:uid="{00000000-0005-0000-0000-00001C000000}"/>
    <cellStyle name="60% - Accent2" xfId="28" xr:uid="{00000000-0005-0000-0000-00001D000000}"/>
    <cellStyle name="60% - Accent3" xfId="29" xr:uid="{00000000-0005-0000-0000-00001E000000}"/>
    <cellStyle name="60% - Accent4" xfId="30" xr:uid="{00000000-0005-0000-0000-00001F000000}"/>
    <cellStyle name="60% - Accent5" xfId="31" xr:uid="{00000000-0005-0000-0000-000020000000}"/>
    <cellStyle name="60% - Accent6" xfId="32" xr:uid="{00000000-0005-0000-0000-000021000000}"/>
    <cellStyle name="60% - Cor1 2" xfId="33" xr:uid="{00000000-0005-0000-0000-000022000000}"/>
    <cellStyle name="60% - Cor2 2" xfId="34" xr:uid="{00000000-0005-0000-0000-000023000000}"/>
    <cellStyle name="60% - Cor3 2" xfId="35" xr:uid="{00000000-0005-0000-0000-000024000000}"/>
    <cellStyle name="60% - Cor4 2" xfId="36" xr:uid="{00000000-0005-0000-0000-000025000000}"/>
    <cellStyle name="60% - Cor5 2" xfId="37" xr:uid="{00000000-0005-0000-0000-000026000000}"/>
    <cellStyle name="60% - Cor6 2" xfId="38" xr:uid="{00000000-0005-0000-0000-000027000000}"/>
    <cellStyle name="Accent1" xfId="39" xr:uid="{00000000-0005-0000-0000-000028000000}"/>
    <cellStyle name="Accent2" xfId="40" xr:uid="{00000000-0005-0000-0000-000029000000}"/>
    <cellStyle name="Accent3" xfId="41" xr:uid="{00000000-0005-0000-0000-00002A000000}"/>
    <cellStyle name="Accent4" xfId="42" xr:uid="{00000000-0005-0000-0000-00002B000000}"/>
    <cellStyle name="Accent5" xfId="155" xr:uid="{00000000-0005-0000-0000-00002C000000}"/>
    <cellStyle name="Accent6" xfId="43" xr:uid="{00000000-0005-0000-0000-00002D000000}"/>
    <cellStyle name="annee semestre" xfId="44" xr:uid="{00000000-0005-0000-0000-00002E000000}"/>
    <cellStyle name="Bad" xfId="45" xr:uid="{00000000-0005-0000-0000-00002F000000}"/>
    <cellStyle name="CABECALHO" xfId="46" xr:uid="{00000000-0005-0000-0000-000030000000}"/>
    <cellStyle name="Cabeçalho 1 2" xfId="47" xr:uid="{00000000-0005-0000-0000-000031000000}"/>
    <cellStyle name="CABECALHO 2" xfId="142" xr:uid="{00000000-0005-0000-0000-000032000000}"/>
    <cellStyle name="Cabeçalho 2 2" xfId="48" xr:uid="{00000000-0005-0000-0000-000033000000}"/>
    <cellStyle name="Cabeçalho 3 2" xfId="49" xr:uid="{00000000-0005-0000-0000-000034000000}"/>
    <cellStyle name="Cabeçalho 4 2" xfId="50" xr:uid="{00000000-0005-0000-0000-000035000000}"/>
    <cellStyle name="Calculation" xfId="51" xr:uid="{00000000-0005-0000-0000-000036000000}"/>
    <cellStyle name="Cálculo 2" xfId="52" xr:uid="{00000000-0005-0000-0000-000037000000}"/>
    <cellStyle name="Célula Ligada 2" xfId="53" xr:uid="{00000000-0005-0000-0000-000038000000}"/>
    <cellStyle name="Check Cell" xfId="54" xr:uid="{00000000-0005-0000-0000-000039000000}"/>
    <cellStyle name="Cor1 2" xfId="55" xr:uid="{00000000-0005-0000-0000-00003A000000}"/>
    <cellStyle name="Cor2 2" xfId="56" xr:uid="{00000000-0005-0000-0000-00003B000000}"/>
    <cellStyle name="Cor3 2" xfId="57" xr:uid="{00000000-0005-0000-0000-00003C000000}"/>
    <cellStyle name="Cor4 2" xfId="58" xr:uid="{00000000-0005-0000-0000-00003D000000}"/>
    <cellStyle name="Cor5 2" xfId="59" xr:uid="{00000000-0005-0000-0000-00003E000000}"/>
    <cellStyle name="Cor6 2" xfId="60" xr:uid="{00000000-0005-0000-0000-00003F000000}"/>
    <cellStyle name="Correcto 2" xfId="61" xr:uid="{00000000-0005-0000-0000-000040000000}"/>
    <cellStyle name="DADOS" xfId="62" xr:uid="{00000000-0005-0000-0000-000041000000}"/>
    <cellStyle name="DADOS 2" xfId="143" xr:uid="{00000000-0005-0000-0000-000042000000}"/>
    <cellStyle name="données" xfId="63" xr:uid="{00000000-0005-0000-0000-000043000000}"/>
    <cellStyle name="donnéesbord" xfId="64" xr:uid="{00000000-0005-0000-0000-000044000000}"/>
    <cellStyle name="Entrada 2" xfId="65" xr:uid="{00000000-0005-0000-0000-000045000000}"/>
    <cellStyle name="Explanatory Text" xfId="66" xr:uid="{00000000-0005-0000-0000-000046000000}"/>
    <cellStyle name="Good" xfId="67" xr:uid="{00000000-0005-0000-0000-000047000000}"/>
    <cellStyle name="Heading 1" xfId="68" xr:uid="{00000000-0005-0000-0000-000048000000}"/>
    <cellStyle name="Heading 2" xfId="69" xr:uid="{00000000-0005-0000-0000-000049000000}"/>
    <cellStyle name="Heading 3" xfId="70" xr:uid="{00000000-0005-0000-0000-00004A000000}"/>
    <cellStyle name="Heading 4" xfId="71" xr:uid="{00000000-0005-0000-0000-00004B000000}"/>
    <cellStyle name="Hiperligação 2" xfId="72" xr:uid="{00000000-0005-0000-0000-00004D000000}"/>
    <cellStyle name="Hiperligação 3" xfId="73" xr:uid="{00000000-0005-0000-0000-00004E000000}"/>
    <cellStyle name="Hiperligação 4" xfId="144" xr:uid="{00000000-0005-0000-0000-00004F000000}"/>
    <cellStyle name="Hyperlink" xfId="161" builtinId="8"/>
    <cellStyle name="Incorrecto 2" xfId="74" xr:uid="{00000000-0005-0000-0000-000050000000}"/>
    <cellStyle name="Input" xfId="75" xr:uid="{00000000-0005-0000-0000-000051000000}"/>
    <cellStyle name="LineBottom2" xfId="76" xr:uid="{00000000-0005-0000-0000-000052000000}"/>
    <cellStyle name="LineBottom3" xfId="77" xr:uid="{00000000-0005-0000-0000-000053000000}"/>
    <cellStyle name="Linha1" xfId="139" xr:uid="{00000000-0005-0000-0000-000054000000}"/>
    <cellStyle name="Linked Cell" xfId="78" xr:uid="{00000000-0005-0000-0000-000055000000}"/>
    <cellStyle name="Moeda 2" xfId="145" xr:uid="{00000000-0005-0000-0000-000056000000}"/>
    <cellStyle name="Neutral" xfId="79" xr:uid="{00000000-0005-0000-0000-000057000000}"/>
    <cellStyle name="Neutro 2" xfId="80" xr:uid="{00000000-0005-0000-0000-000058000000}"/>
    <cellStyle name="Normal" xfId="0" builtinId="0"/>
    <cellStyle name="Normal 10" xfId="146" xr:uid="{00000000-0005-0000-0000-00005A000000}"/>
    <cellStyle name="Normal 11" xfId="147" xr:uid="{00000000-0005-0000-0000-00005B000000}"/>
    <cellStyle name="Normal 12" xfId="148" xr:uid="{00000000-0005-0000-0000-00005C000000}"/>
    <cellStyle name="Normal 2" xfId="1" xr:uid="{00000000-0005-0000-0000-00005D000000}"/>
    <cellStyle name="Normal 2 2" xfId="81" xr:uid="{00000000-0005-0000-0000-00005E000000}"/>
    <cellStyle name="Normal 2 3" xfId="138" xr:uid="{00000000-0005-0000-0000-00005F000000}"/>
    <cellStyle name="Normal 2 4" xfId="157" xr:uid="{00000000-0005-0000-0000-000060000000}"/>
    <cellStyle name="Normal 2 5" xfId="163" xr:uid="{00000000-0005-0000-0000-000061000000}"/>
    <cellStyle name="Normal 3" xfId="82" xr:uid="{00000000-0005-0000-0000-000062000000}"/>
    <cellStyle name="Normal 3 2" xfId="136" xr:uid="{00000000-0005-0000-0000-000063000000}"/>
    <cellStyle name="Normal 4" xfId="83" xr:uid="{00000000-0005-0000-0000-000064000000}"/>
    <cellStyle name="Normal 5" xfId="84" xr:uid="{00000000-0005-0000-0000-000065000000}"/>
    <cellStyle name="Normal 6" xfId="85" xr:uid="{00000000-0005-0000-0000-000066000000}"/>
    <cellStyle name="Normal 6 2" xfId="86" xr:uid="{00000000-0005-0000-0000-000067000000}"/>
    <cellStyle name="Normal 6 3" xfId="154" xr:uid="{00000000-0005-0000-0000-000068000000}"/>
    <cellStyle name="Normal 7" xfId="87" xr:uid="{00000000-0005-0000-0000-000069000000}"/>
    <cellStyle name="Normal 8" xfId="149" xr:uid="{00000000-0005-0000-0000-00006A000000}"/>
    <cellStyle name="Normal 9" xfId="140" xr:uid="{00000000-0005-0000-0000-00006B000000}"/>
    <cellStyle name="Normal_08_2009_Modelo_Trocas 2" xfId="156" xr:uid="{00000000-0005-0000-0000-00006C000000}"/>
    <cellStyle name="Normal_PRINCIP" xfId="158" xr:uid="{00000000-0005-0000-0000-00006D000000}"/>
    <cellStyle name="Normal_Tarifs préférentiels PAR zone et SH2  2" xfId="160" xr:uid="{00000000-0005-0000-0000-00006E000000}"/>
    <cellStyle name="Nota 2" xfId="88" xr:uid="{00000000-0005-0000-0000-00006F000000}"/>
    <cellStyle name="Nota 3" xfId="89" xr:uid="{00000000-0005-0000-0000-000070000000}"/>
    <cellStyle name="Note" xfId="90" xr:uid="{00000000-0005-0000-0000-000071000000}"/>
    <cellStyle name="Note 2" xfId="150" xr:uid="{00000000-0005-0000-0000-000072000000}"/>
    <cellStyle name="notes" xfId="91" xr:uid="{00000000-0005-0000-0000-000073000000}"/>
    <cellStyle name="NUMLINHA" xfId="92" xr:uid="{00000000-0005-0000-0000-000074000000}"/>
    <cellStyle name="NUMLINHA 2" xfId="151" xr:uid="{00000000-0005-0000-0000-000075000000}"/>
    <cellStyle name="Output" xfId="93" xr:uid="{00000000-0005-0000-0000-000076000000}"/>
    <cellStyle name="Percent 2" xfId="94" xr:uid="{00000000-0005-0000-0000-000077000000}"/>
    <cellStyle name="Percent 2 2" xfId="162" xr:uid="{00000000-0005-0000-0000-000078000000}"/>
    <cellStyle name="QDTITULO" xfId="95" xr:uid="{00000000-0005-0000-0000-000079000000}"/>
    <cellStyle name="QDTITULO 2" xfId="152" xr:uid="{00000000-0005-0000-0000-00007A000000}"/>
    <cellStyle name="Saída 2" xfId="96" xr:uid="{00000000-0005-0000-0000-00007B000000}"/>
    <cellStyle name="semestre" xfId="97" xr:uid="{00000000-0005-0000-0000-00007C000000}"/>
    <cellStyle name="ss1" xfId="98" xr:uid="{00000000-0005-0000-0000-00007D000000}"/>
    <cellStyle name="ss10" xfId="99" xr:uid="{00000000-0005-0000-0000-00007E000000}"/>
    <cellStyle name="ss11" xfId="100" xr:uid="{00000000-0005-0000-0000-00007F000000}"/>
    <cellStyle name="ss12" xfId="101" xr:uid="{00000000-0005-0000-0000-000080000000}"/>
    <cellStyle name="ss13" xfId="102" xr:uid="{00000000-0005-0000-0000-000081000000}"/>
    <cellStyle name="ss14" xfId="103" xr:uid="{00000000-0005-0000-0000-000082000000}"/>
    <cellStyle name="ss15" xfId="104" xr:uid="{00000000-0005-0000-0000-000083000000}"/>
    <cellStyle name="ss16" xfId="105" xr:uid="{00000000-0005-0000-0000-000084000000}"/>
    <cellStyle name="ss17" xfId="106" xr:uid="{00000000-0005-0000-0000-000085000000}"/>
    <cellStyle name="ss18" xfId="107" xr:uid="{00000000-0005-0000-0000-000086000000}"/>
    <cellStyle name="ss19" xfId="108" xr:uid="{00000000-0005-0000-0000-000087000000}"/>
    <cellStyle name="ss2" xfId="109" xr:uid="{00000000-0005-0000-0000-000088000000}"/>
    <cellStyle name="ss20" xfId="110" xr:uid="{00000000-0005-0000-0000-000089000000}"/>
    <cellStyle name="ss21" xfId="111" xr:uid="{00000000-0005-0000-0000-00008A000000}"/>
    <cellStyle name="ss22" xfId="112" xr:uid="{00000000-0005-0000-0000-00008B000000}"/>
    <cellStyle name="ss23" xfId="113" xr:uid="{00000000-0005-0000-0000-00008C000000}"/>
    <cellStyle name="ss24" xfId="114" xr:uid="{00000000-0005-0000-0000-00008D000000}"/>
    <cellStyle name="ss3" xfId="115" xr:uid="{00000000-0005-0000-0000-00008E000000}"/>
    <cellStyle name="ss4" xfId="116" xr:uid="{00000000-0005-0000-0000-00008F000000}"/>
    <cellStyle name="ss5" xfId="117" xr:uid="{00000000-0005-0000-0000-000090000000}"/>
    <cellStyle name="ss6" xfId="118" xr:uid="{00000000-0005-0000-0000-000091000000}"/>
    <cellStyle name="ss7" xfId="119" xr:uid="{00000000-0005-0000-0000-000092000000}"/>
    <cellStyle name="ss8" xfId="120" xr:uid="{00000000-0005-0000-0000-000093000000}"/>
    <cellStyle name="ss9" xfId="121" xr:uid="{00000000-0005-0000-0000-000094000000}"/>
    <cellStyle name="Standard_WBBasis" xfId="122" xr:uid="{00000000-0005-0000-0000-000095000000}"/>
    <cellStyle name="tête chapitre" xfId="123" xr:uid="{00000000-0005-0000-0000-000096000000}"/>
    <cellStyle name="Texto de Aviso 2" xfId="124" xr:uid="{00000000-0005-0000-0000-000097000000}"/>
    <cellStyle name="Texto Explicativo 2" xfId="125" xr:uid="{00000000-0005-0000-0000-000098000000}"/>
    <cellStyle name="TITCOLUNA" xfId="126" xr:uid="{00000000-0005-0000-0000-000099000000}"/>
    <cellStyle name="TITCOLUNA 2" xfId="153" xr:uid="{00000000-0005-0000-0000-00009A000000}"/>
    <cellStyle name="Title" xfId="127" xr:uid="{00000000-0005-0000-0000-00009B000000}"/>
    <cellStyle name="titre" xfId="128" xr:uid="{00000000-0005-0000-0000-00009C000000}"/>
    <cellStyle name="Título 2" xfId="129" xr:uid="{00000000-0005-0000-0000-00009D000000}"/>
    <cellStyle name="Total 2" xfId="130" xr:uid="{00000000-0005-0000-0000-00009E000000}"/>
    <cellStyle name="Total 3" xfId="131" xr:uid="{00000000-0005-0000-0000-00009F000000}"/>
    <cellStyle name="Verificar Célula 2" xfId="132" xr:uid="{00000000-0005-0000-0000-0000A0000000}"/>
    <cellStyle name="Vírgula 2" xfId="133" xr:uid="{00000000-0005-0000-0000-0000A1000000}"/>
    <cellStyle name="Warning Text" xfId="134" xr:uid="{00000000-0005-0000-0000-0000A2000000}"/>
    <cellStyle name="WithoutLine" xfId="135" xr:uid="{00000000-0005-0000-0000-0000A3000000}"/>
  </cellStyles>
  <dxfs count="80"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7" formatCode="\+0.0%"/>
    </dxf>
    <dxf>
      <font>
        <b/>
        <i val="0"/>
        <color rgb="FFE46C0A"/>
      </font>
      <numFmt numFmtId="170" formatCode="0.0%"/>
    </dxf>
    <dxf>
      <font>
        <b/>
        <i val="0"/>
        <strike val="0"/>
        <color rgb="FF008080"/>
      </font>
      <numFmt numFmtId="178" formatCode="\+#,##0"/>
    </dxf>
    <dxf>
      <font>
        <b/>
        <i val="0"/>
        <color rgb="FFE46C0A"/>
      </font>
      <numFmt numFmtId="3" formatCode="#,##0"/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8F8F8"/>
      <color rgb="FF008080"/>
      <color rgb="FFA0C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Frutas, Hortícolas &amp; Flores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956032926531673E-2"/>
          <c:y val="0.10787962962962963"/>
          <c:w val="0.89326885294331337"/>
          <c:h val="0.77104585537918868"/>
        </c:manualLayout>
      </c:layout>
      <c:areaChart>
        <c:grouping val="standard"/>
        <c:varyColors val="0"/>
        <c:ser>
          <c:idx val="5"/>
          <c:order val="2"/>
          <c:tx>
            <c:strRef>
              <c:f>'Imp_Exp_Hortofruticolas (2)'!$A$15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1971-42F9-933B-D4009A8A51E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1971-42F9-933B-D4009A8A51E7}"/>
              </c:ext>
            </c:extLst>
          </c:dPt>
          <c:cat>
            <c:strRef>
              <c:f>'Imp_Exp_Hortofruticolas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'Imp_Exp_Hortofruticolas (2)'!$B$15:$Z$15</c:f>
              <c:numCache>
                <c:formatCode>#,##0</c:formatCode>
                <c:ptCount val="15"/>
                <c:pt idx="0">
                  <c:v>-425.87298099999987</c:v>
                </c:pt>
                <c:pt idx="1">
                  <c:v>-315.46504899999968</c:v>
                </c:pt>
                <c:pt idx="2">
                  <c:v>-152.46021399999995</c:v>
                </c:pt>
                <c:pt idx="3">
                  <c:v>-238.84165199999995</c:v>
                </c:pt>
                <c:pt idx="4">
                  <c:v>-94.636282000000165</c:v>
                </c:pt>
                <c:pt idx="5">
                  <c:v>-49.525493999999981</c:v>
                </c:pt>
                <c:pt idx="6">
                  <c:v>-222.63084400000002</c:v>
                </c:pt>
                <c:pt idx="7">
                  <c:v>-152.21967100000006</c:v>
                </c:pt>
                <c:pt idx="8">
                  <c:v>-228.92131699999982</c:v>
                </c:pt>
                <c:pt idx="9">
                  <c:v>-143.77189299999986</c:v>
                </c:pt>
                <c:pt idx="10">
                  <c:v>-115.17457300000001</c:v>
                </c:pt>
                <c:pt idx="11">
                  <c:v>-142.49304000000006</c:v>
                </c:pt>
                <c:pt idx="12">
                  <c:v>-137.37767399999984</c:v>
                </c:pt>
                <c:pt idx="13">
                  <c:v>-308.38943700000027</c:v>
                </c:pt>
                <c:pt idx="14">
                  <c:v>-302.79539762500019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71-42F9-933B-D4009A8A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44016"/>
        <c:axId val="-1375542384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'Imp_Exp_Hortofruticolas (2)'!$A$9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71-42F9-933B-D4009A8A51E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71-42F9-933B-D4009A8A51E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971-42F9-933B-D4009A8A51E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971-42F9-933B-D4009A8A51E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971-42F9-933B-D4009A8A51E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971-42F9-933B-D4009A8A51E7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1971-42F9-933B-D4009A8A51E7}"/>
              </c:ext>
            </c:extLst>
          </c:dPt>
          <c:cat>
            <c:strRef>
              <c:f>'Imp_Exp_Hortofruticolas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'Imp_Exp_Hortofruticolas (2)'!$B$9:$Z$9</c:f>
              <c:numCache>
                <c:formatCode>#,##0</c:formatCode>
                <c:ptCount val="15"/>
                <c:pt idx="0">
                  <c:v>780.30730800000003</c:v>
                </c:pt>
                <c:pt idx="1">
                  <c:v>836.62166700000012</c:v>
                </c:pt>
                <c:pt idx="2">
                  <c:v>920.93402300000002</c:v>
                </c:pt>
                <c:pt idx="3">
                  <c:v>999.93558900000005</c:v>
                </c:pt>
                <c:pt idx="4">
                  <c:v>1101.401852</c:v>
                </c:pt>
                <c:pt idx="5">
                  <c:v>1213.9909130000001</c:v>
                </c:pt>
                <c:pt idx="6">
                  <c:v>1273.4541080000001</c:v>
                </c:pt>
                <c:pt idx="7">
                  <c:v>1469.709525</c:v>
                </c:pt>
                <c:pt idx="8">
                  <c:v>1492.9331420000001</c:v>
                </c:pt>
                <c:pt idx="9">
                  <c:v>1612.2061620000002</c:v>
                </c:pt>
                <c:pt idx="10">
                  <c:v>1696.1394680000001</c:v>
                </c:pt>
                <c:pt idx="11">
                  <c:v>1763.7960370000001</c:v>
                </c:pt>
                <c:pt idx="12">
                  <c:v>2068.1513770000001</c:v>
                </c:pt>
                <c:pt idx="13">
                  <c:v>2303.1582509999998</c:v>
                </c:pt>
                <c:pt idx="14">
                  <c:v>1015.5103682083333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71-42F9-933B-D4009A8A51E7}"/>
            </c:ext>
          </c:extLst>
        </c:ser>
        <c:ser>
          <c:idx val="4"/>
          <c:order val="1"/>
          <c:tx>
            <c:strRef>
              <c:f>'Imp_Exp_Hortofruticolas (2)'!$A$14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971-42F9-933B-D4009A8A51E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971-42F9-933B-D4009A8A51E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971-42F9-933B-D4009A8A51E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971-42F9-933B-D4009A8A51E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971-42F9-933B-D4009A8A51E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971-42F9-933B-D4009A8A51E7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1971-42F9-933B-D4009A8A51E7}"/>
              </c:ext>
            </c:extLst>
          </c:dPt>
          <c:cat>
            <c:strRef>
              <c:f>'Imp_Exp_Hortofruticolas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'Imp_Exp_Hortofruticolas (2)'!$B$14:$Z$14</c:f>
              <c:numCache>
                <c:formatCode>#,##0</c:formatCode>
                <c:ptCount val="15"/>
                <c:pt idx="0">
                  <c:v>1206.1802889999999</c:v>
                </c:pt>
                <c:pt idx="1">
                  <c:v>1152.0867159999998</c:v>
                </c:pt>
                <c:pt idx="2">
                  <c:v>1073.394237</c:v>
                </c:pt>
                <c:pt idx="3">
                  <c:v>1238.777241</c:v>
                </c:pt>
                <c:pt idx="4">
                  <c:v>1196.0381340000001</c:v>
                </c:pt>
                <c:pt idx="5">
                  <c:v>1263.5164070000001</c:v>
                </c:pt>
                <c:pt idx="6">
                  <c:v>1496.0849520000002</c:v>
                </c:pt>
                <c:pt idx="7">
                  <c:v>1621.929196</c:v>
                </c:pt>
                <c:pt idx="8">
                  <c:v>1721.8544589999999</c:v>
                </c:pt>
                <c:pt idx="9">
                  <c:v>1755.978055</c:v>
                </c:pt>
                <c:pt idx="10">
                  <c:v>1811.3140410000001</c:v>
                </c:pt>
                <c:pt idx="11">
                  <c:v>1906.2890770000001</c:v>
                </c:pt>
                <c:pt idx="12">
                  <c:v>2205.529051</c:v>
                </c:pt>
                <c:pt idx="13">
                  <c:v>2611.5476880000001</c:v>
                </c:pt>
                <c:pt idx="14">
                  <c:v>1318.3057658333335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971-42F9-933B-D4009A8A5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44016"/>
        <c:axId val="-1375542384"/>
      </c:barChart>
      <c:catAx>
        <c:axId val="-137554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42384"/>
        <c:crosses val="autoZero"/>
        <c:auto val="1"/>
        <c:lblAlgn val="ctr"/>
        <c:lblOffset val="100"/>
        <c:noMultiLvlLbl val="0"/>
      </c:catAx>
      <c:valAx>
        <c:axId val="-13755423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2855263183054104E-2"/>
              <c:y val="0.2312358906525573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44016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40549949774796668"/>
          <c:y val="0.89430599647266329"/>
          <c:w val="0.20610666534987579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Papel e cartão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8947450629275948"/>
          <c:h val="0.73744797178130506"/>
        </c:manualLayout>
      </c:layout>
      <c:areaChart>
        <c:grouping val="standard"/>
        <c:varyColors val="0"/>
        <c:ser>
          <c:idx val="5"/>
          <c:order val="2"/>
          <c:tx>
            <c:strRef>
              <c:f>'Imp_Exp_PapelCartao (2)'!$A$7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A55E-4F86-BF82-9487A5BE96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A55E-4F86-BF82-9487A5BE9605}"/>
              </c:ext>
            </c:extLst>
          </c:dPt>
          <c:cat>
            <c:strRef>
              <c:f>'Imp_Exp_PapelCartao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'Imp_Exp_PapelCartao (2)'!$B$7:$Z$7</c:f>
              <c:numCache>
                <c:formatCode>#,##0</c:formatCode>
                <c:ptCount val="15"/>
                <c:pt idx="0">
                  <c:v>355.58462699999995</c:v>
                </c:pt>
                <c:pt idx="1">
                  <c:v>440.073443</c:v>
                </c:pt>
                <c:pt idx="2">
                  <c:v>676.24605199999996</c:v>
                </c:pt>
                <c:pt idx="3">
                  <c:v>751.02537199999983</c:v>
                </c:pt>
                <c:pt idx="4">
                  <c:v>720.72612400000003</c:v>
                </c:pt>
                <c:pt idx="5">
                  <c:v>751.65553099999988</c:v>
                </c:pt>
                <c:pt idx="6">
                  <c:v>791.72883999999999</c:v>
                </c:pt>
                <c:pt idx="7">
                  <c:v>791.85760800000003</c:v>
                </c:pt>
                <c:pt idx="8">
                  <c:v>846.86089600000014</c:v>
                </c:pt>
                <c:pt idx="9">
                  <c:v>852.47212000000013</c:v>
                </c:pt>
                <c:pt idx="10">
                  <c:v>698.95824299999992</c:v>
                </c:pt>
                <c:pt idx="11">
                  <c:v>802.08895899999993</c:v>
                </c:pt>
                <c:pt idx="12">
                  <c:v>1335.0014879999999</c:v>
                </c:pt>
                <c:pt idx="13">
                  <c:v>947.28161300000011</c:v>
                </c:pt>
                <c:pt idx="14">
                  <c:v>435.66303566666647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E-4F86-BF82-9487A5BE9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45104"/>
        <c:axId val="-1375528240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'Imp_Exp_PapelCartao (2)'!$A$5</c:f>
              <c:strCache>
                <c:ptCount val="1"/>
                <c:pt idx="0">
                  <c:v>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55E-4F86-BF82-9487A5BE960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55E-4F86-BF82-9487A5BE960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55E-4F86-BF82-9487A5BE960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55E-4F86-BF82-9487A5BE960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55E-4F86-BF82-9487A5BE960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55E-4F86-BF82-9487A5BE9605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A55E-4F86-BF82-9487A5BE9605}"/>
              </c:ext>
            </c:extLst>
          </c:dPt>
          <c:cat>
            <c:strRef>
              <c:f>'Imp_Exp_PapelCartao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'Imp_Exp_PapelCartao (2)'!$B$5:$Z$5</c:f>
              <c:numCache>
                <c:formatCode>#,##0</c:formatCode>
                <c:ptCount val="15"/>
                <c:pt idx="0">
                  <c:v>1474.1564699999999</c:v>
                </c:pt>
                <c:pt idx="1">
                  <c:v>1572.2115200000001</c:v>
                </c:pt>
                <c:pt idx="2">
                  <c:v>1601.243062</c:v>
                </c:pt>
                <c:pt idx="3">
                  <c:v>1696.9774849999999</c:v>
                </c:pt>
                <c:pt idx="4">
                  <c:v>1707.8326420000001</c:v>
                </c:pt>
                <c:pt idx="5">
                  <c:v>1762.072461</c:v>
                </c:pt>
                <c:pt idx="6">
                  <c:v>1776.7228580000001</c:v>
                </c:pt>
                <c:pt idx="7">
                  <c:v>1842.1466820000001</c:v>
                </c:pt>
                <c:pt idx="8">
                  <c:v>1954.8957990000001</c:v>
                </c:pt>
                <c:pt idx="9">
                  <c:v>1961.6244389999999</c:v>
                </c:pt>
                <c:pt idx="10">
                  <c:v>1681.7333189999999</c:v>
                </c:pt>
                <c:pt idx="11">
                  <c:v>2008.630746</c:v>
                </c:pt>
                <c:pt idx="12">
                  <c:v>2924.9120109999999</c:v>
                </c:pt>
                <c:pt idx="13">
                  <c:v>2295.938427</c:v>
                </c:pt>
                <c:pt idx="14">
                  <c:v>1498.7305563333332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5E-4F86-BF82-9487A5BE9605}"/>
            </c:ext>
          </c:extLst>
        </c:ser>
        <c:ser>
          <c:idx val="4"/>
          <c:order val="1"/>
          <c:tx>
            <c:strRef>
              <c:f>'Imp_Exp_PapelCartao (2)'!$A$6</c:f>
              <c:strCache>
                <c:ptCount val="1"/>
                <c:pt idx="0">
                  <c:v>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55E-4F86-BF82-9487A5BE9605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55E-4F86-BF82-9487A5BE960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55E-4F86-BF82-9487A5BE960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55E-4F86-BF82-9487A5BE9605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55E-4F86-BF82-9487A5BE9605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55E-4F86-BF82-9487A5BE9605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A55E-4F86-BF82-9487A5BE9605}"/>
              </c:ext>
            </c:extLst>
          </c:dPt>
          <c:cat>
            <c:strRef>
              <c:f>'Imp_Exp_PapelCartao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'Imp_Exp_PapelCartao (2)'!$B$6:$Z$6</c:f>
              <c:numCache>
                <c:formatCode>#,##0</c:formatCode>
                <c:ptCount val="15"/>
                <c:pt idx="0">
                  <c:v>1118.5718429999999</c:v>
                </c:pt>
                <c:pt idx="1">
                  <c:v>1132.1380770000001</c:v>
                </c:pt>
                <c:pt idx="2">
                  <c:v>924.99701000000005</c:v>
                </c:pt>
                <c:pt idx="3">
                  <c:v>945.95211300000005</c:v>
                </c:pt>
                <c:pt idx="4">
                  <c:v>987.10651800000005</c:v>
                </c:pt>
                <c:pt idx="5">
                  <c:v>1010.4169300000001</c:v>
                </c:pt>
                <c:pt idx="6">
                  <c:v>984.9940180000001</c:v>
                </c:pt>
                <c:pt idx="7">
                  <c:v>1050.289074</c:v>
                </c:pt>
                <c:pt idx="8">
                  <c:v>1108.034903</c:v>
                </c:pt>
                <c:pt idx="9">
                  <c:v>1109.1523189999998</c:v>
                </c:pt>
                <c:pt idx="10">
                  <c:v>982.77507600000001</c:v>
                </c:pt>
                <c:pt idx="11">
                  <c:v>1206.5417870000001</c:v>
                </c:pt>
                <c:pt idx="12">
                  <c:v>1589.910523</c:v>
                </c:pt>
                <c:pt idx="13">
                  <c:v>1348.6568139999999</c:v>
                </c:pt>
                <c:pt idx="14">
                  <c:v>1063.0675206666667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55E-4F86-BF82-9487A5BE9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45104"/>
        <c:axId val="-1375528240"/>
      </c:barChart>
      <c:catAx>
        <c:axId val="-137554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28240"/>
        <c:crosses val="autoZero"/>
        <c:auto val="1"/>
        <c:lblAlgn val="ctr"/>
        <c:lblOffset val="100"/>
        <c:noMultiLvlLbl val="0"/>
      </c:catAx>
      <c:valAx>
        <c:axId val="-137552824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4510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40322288816823526"/>
          <c:y val="0.90550529100529098"/>
          <c:w val="0.16813436913108912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Produtos da Floresta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097421134953013E-2"/>
          <c:y val="6.3082498210450963E-2"/>
          <c:w val="0.89326885294331337"/>
          <c:h val="0.72064902998236335"/>
        </c:manualLayout>
      </c:layout>
      <c:areaChart>
        <c:grouping val="standard"/>
        <c:varyColors val="0"/>
        <c:ser>
          <c:idx val="5"/>
          <c:order val="2"/>
          <c:tx>
            <c:strRef>
              <c:f>'Imp_Exp_ProdutosFloresta (2)'!$A$19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18AA-42CF-872A-B57D0FED2C3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18AA-42CF-872A-B57D0FED2C32}"/>
              </c:ext>
            </c:extLst>
          </c:dPt>
          <c:cat>
            <c:strRef>
              <c:f>'Imp_Exp_ProdutosFloresta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'Imp_Exp_ProdutosFloresta (2)'!$B$19:$Z$19</c:f>
              <c:numCache>
                <c:formatCode>#,##0</c:formatCode>
                <c:ptCount val="15"/>
                <c:pt idx="0">
                  <c:v>1444.9328759999996</c:v>
                </c:pt>
                <c:pt idx="1">
                  <c:v>1670.5954190000002</c:v>
                </c:pt>
                <c:pt idx="2">
                  <c:v>2049.4894489999997</c:v>
                </c:pt>
                <c:pt idx="3">
                  <c:v>2127.8120110000004</c:v>
                </c:pt>
                <c:pt idx="4">
                  <c:v>2017.2828660000002</c:v>
                </c:pt>
                <c:pt idx="5">
                  <c:v>2163.3880950000002</c:v>
                </c:pt>
                <c:pt idx="6">
                  <c:v>2067.0758169999999</c:v>
                </c:pt>
                <c:pt idx="7">
                  <c:v>2038.8668260000004</c:v>
                </c:pt>
                <c:pt idx="8">
                  <c:v>2122.5403350000006</c:v>
                </c:pt>
                <c:pt idx="9">
                  <c:v>2130.8288579999999</c:v>
                </c:pt>
                <c:pt idx="10">
                  <c:v>1982.617988</c:v>
                </c:pt>
                <c:pt idx="11">
                  <c:v>2267.627673</c:v>
                </c:pt>
                <c:pt idx="12">
                  <c:v>2756.1517599999993</c:v>
                </c:pt>
                <c:pt idx="13">
                  <c:v>2380.728709</c:v>
                </c:pt>
                <c:pt idx="14">
                  <c:v>1661.8605505833336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A-42CF-872A-B57D0FED2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27696"/>
        <c:axId val="-1375527152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'Imp_Exp_ProdutosFloresta (2)'!$A$11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8AA-42CF-872A-B57D0FED2C3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8AA-42CF-872A-B57D0FED2C3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8AA-42CF-872A-B57D0FED2C3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8AA-42CF-872A-B57D0FED2C3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8AA-42CF-872A-B57D0FED2C3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8AA-42CF-872A-B57D0FED2C32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18AA-42CF-872A-B57D0FED2C32}"/>
              </c:ext>
            </c:extLst>
          </c:dPt>
          <c:cat>
            <c:strRef>
              <c:f>'Imp_Exp_ProdutosFloresta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'Imp_Exp_ProdutosFloresta (2)'!$B$11:$Z$11</c:f>
              <c:numCache>
                <c:formatCode>#,##0</c:formatCode>
                <c:ptCount val="15"/>
                <c:pt idx="0">
                  <c:v>3437.7892759999995</c:v>
                </c:pt>
                <c:pt idx="1">
                  <c:v>3715.6701350000003</c:v>
                </c:pt>
                <c:pt idx="2">
                  <c:v>3718.2361559999999</c:v>
                </c:pt>
                <c:pt idx="3">
                  <c:v>3874.9768970000005</c:v>
                </c:pt>
                <c:pt idx="4">
                  <c:v>3915.8192630000003</c:v>
                </c:pt>
                <c:pt idx="5">
                  <c:v>4127.6788820000002</c:v>
                </c:pt>
                <c:pt idx="6">
                  <c:v>4080.574224</c:v>
                </c:pt>
                <c:pt idx="7">
                  <c:v>4197.8924230000002</c:v>
                </c:pt>
                <c:pt idx="8">
                  <c:v>4453.0256930000005</c:v>
                </c:pt>
                <c:pt idx="9">
                  <c:v>4467.7790249999998</c:v>
                </c:pt>
                <c:pt idx="10">
                  <c:v>4018.6877220000001</c:v>
                </c:pt>
                <c:pt idx="11">
                  <c:v>4849.3406809999997</c:v>
                </c:pt>
                <c:pt idx="12">
                  <c:v>6231.8473049999993</c:v>
                </c:pt>
                <c:pt idx="13">
                  <c:v>5413.3094209999999</c:v>
                </c:pt>
                <c:pt idx="14">
                  <c:v>3699.7867769583336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AA-42CF-872A-B57D0FED2C32}"/>
            </c:ext>
          </c:extLst>
        </c:ser>
        <c:ser>
          <c:idx val="4"/>
          <c:order val="1"/>
          <c:tx>
            <c:strRef>
              <c:f>'Imp_Exp_ProdutosFloresta (2)'!$A$18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8AA-42CF-872A-B57D0FED2C3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8AA-42CF-872A-B57D0FED2C3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8AA-42CF-872A-B57D0FED2C3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8AA-42CF-872A-B57D0FED2C3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8AA-42CF-872A-B57D0FED2C3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8AA-42CF-872A-B57D0FED2C32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18AA-42CF-872A-B57D0FED2C32}"/>
              </c:ext>
            </c:extLst>
          </c:dPt>
          <c:cat>
            <c:strRef>
              <c:f>'Imp_Exp_ProdutosFloresta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'Imp_Exp_ProdutosFloresta (2)'!$B$18:$Z$18</c:f>
              <c:numCache>
                <c:formatCode>#,##0</c:formatCode>
                <c:ptCount val="15"/>
                <c:pt idx="0">
                  <c:v>1992.8563999999999</c:v>
                </c:pt>
                <c:pt idx="1">
                  <c:v>2045.0747160000001</c:v>
                </c:pt>
                <c:pt idx="2">
                  <c:v>1668.746707</c:v>
                </c:pt>
                <c:pt idx="3">
                  <c:v>1747.164886</c:v>
                </c:pt>
                <c:pt idx="4">
                  <c:v>1898.5363970000001</c:v>
                </c:pt>
                <c:pt idx="5">
                  <c:v>1964.2907870000001</c:v>
                </c:pt>
                <c:pt idx="6">
                  <c:v>2013.498407</c:v>
                </c:pt>
                <c:pt idx="7">
                  <c:v>2159.0255969999998</c:v>
                </c:pt>
                <c:pt idx="8">
                  <c:v>2330.4853579999999</c:v>
                </c:pt>
                <c:pt idx="9">
                  <c:v>2336.950167</c:v>
                </c:pt>
                <c:pt idx="10">
                  <c:v>2036.0697340000002</c:v>
                </c:pt>
                <c:pt idx="11">
                  <c:v>2581.7130079999997</c:v>
                </c:pt>
                <c:pt idx="12">
                  <c:v>3475.695545</c:v>
                </c:pt>
                <c:pt idx="13">
                  <c:v>3032.5807119999999</c:v>
                </c:pt>
                <c:pt idx="14">
                  <c:v>2037.9262263749999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8AA-42CF-872A-B57D0FED2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27696"/>
        <c:axId val="-1375527152"/>
      </c:barChart>
      <c:catAx>
        <c:axId val="-137552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27152"/>
        <c:crosses val="autoZero"/>
        <c:auto val="1"/>
        <c:lblAlgn val="ctr"/>
        <c:lblOffset val="100"/>
        <c:noMultiLvlLbl val="0"/>
      </c:catAx>
      <c:valAx>
        <c:axId val="-137552715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2855263183054104E-2"/>
              <c:y val="0.2312358906525573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276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0321510487236267"/>
          <c:y val="0.90550529100529098"/>
          <c:w val="0.22761344913011214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Vinho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9795232491024979"/>
          <c:h val="0.73744797178130506"/>
        </c:manualLayout>
      </c:layout>
      <c:areaChart>
        <c:grouping val="standard"/>
        <c:varyColors val="0"/>
        <c:ser>
          <c:idx val="5"/>
          <c:order val="2"/>
          <c:tx>
            <c:strRef>
              <c:f>'Imp_Exp_Vinho (2)'!$A$7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37BA-43B9-BBCF-35BBEBA4824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37BA-43B9-BBCF-35BBEBA48249}"/>
              </c:ext>
            </c:extLst>
          </c:dPt>
          <c:cat>
            <c:strRef>
              <c:f>'Imp_Exp_Vinho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'Imp_Exp_Vinho (2)'!$B$7:$Z$7</c:f>
              <c:numCache>
                <c:formatCode>#,##0</c:formatCode>
                <c:ptCount val="15"/>
                <c:pt idx="0">
                  <c:v>525.06913600000007</c:v>
                </c:pt>
                <c:pt idx="1">
                  <c:v>575.003691</c:v>
                </c:pt>
                <c:pt idx="2">
                  <c:v>617.13353499999994</c:v>
                </c:pt>
                <c:pt idx="3">
                  <c:v>598.39456099999995</c:v>
                </c:pt>
                <c:pt idx="4">
                  <c:v>601.13081199999999</c:v>
                </c:pt>
                <c:pt idx="5">
                  <c:v>618.77899600000001</c:v>
                </c:pt>
                <c:pt idx="6">
                  <c:v>613.78308900000002</c:v>
                </c:pt>
                <c:pt idx="7">
                  <c:v>640.83507400000008</c:v>
                </c:pt>
                <c:pt idx="8">
                  <c:v>643.11230599999999</c:v>
                </c:pt>
                <c:pt idx="9">
                  <c:v>650.19399999999996</c:v>
                </c:pt>
                <c:pt idx="10">
                  <c:v>689.93496299999993</c:v>
                </c:pt>
                <c:pt idx="11">
                  <c:v>754.57111199999997</c:v>
                </c:pt>
                <c:pt idx="12">
                  <c:v>733.61961300000007</c:v>
                </c:pt>
                <c:pt idx="13">
                  <c:v>728.682096</c:v>
                </c:pt>
                <c:pt idx="14">
                  <c:v>573.77773816666672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A-43B9-BBCF-35BBEBA4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53808"/>
        <c:axId val="-1375536944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'Imp_Exp_Vinho (2)'!$A$5</c:f>
              <c:strCache>
                <c:ptCount val="1"/>
                <c:pt idx="0">
                  <c:v>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7BA-43B9-BBCF-35BBEBA4824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7BA-43B9-BBCF-35BBEBA4824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7BA-43B9-BBCF-35BBEBA4824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7BA-43B9-BBCF-35BBEBA4824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7BA-43B9-BBCF-35BBEBA4824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7BA-43B9-BBCF-35BBEBA48249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37BA-43B9-BBCF-35BBEBA48249}"/>
              </c:ext>
            </c:extLst>
          </c:dPt>
          <c:cat>
            <c:strRef>
              <c:f>'Imp_Exp_Vinho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'Imp_Exp_Vinho (2)'!$B$5:$Z$5</c:f>
              <c:numCache>
                <c:formatCode>#,##0</c:formatCode>
                <c:ptCount val="15"/>
                <c:pt idx="0">
                  <c:v>614.38020500000005</c:v>
                </c:pt>
                <c:pt idx="1">
                  <c:v>656.91826000000003</c:v>
                </c:pt>
                <c:pt idx="2">
                  <c:v>703.50483499999996</c:v>
                </c:pt>
                <c:pt idx="3">
                  <c:v>720.79356199999995</c:v>
                </c:pt>
                <c:pt idx="4">
                  <c:v>726.28480300000001</c:v>
                </c:pt>
                <c:pt idx="5">
                  <c:v>735.533905</c:v>
                </c:pt>
                <c:pt idx="6">
                  <c:v>723.97362499999997</c:v>
                </c:pt>
                <c:pt idx="7">
                  <c:v>778.04100000000005</c:v>
                </c:pt>
                <c:pt idx="8">
                  <c:v>801.21669799999995</c:v>
                </c:pt>
                <c:pt idx="9">
                  <c:v>819.40233799999999</c:v>
                </c:pt>
                <c:pt idx="10">
                  <c:v>856.18967599999996</c:v>
                </c:pt>
                <c:pt idx="11">
                  <c:v>927.43715099999997</c:v>
                </c:pt>
                <c:pt idx="12">
                  <c:v>938.96328800000003</c:v>
                </c:pt>
                <c:pt idx="13">
                  <c:v>928.05907200000001</c:v>
                </c:pt>
                <c:pt idx="14">
                  <c:v>688.46476758333336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7BA-43B9-BBCF-35BBEBA48249}"/>
            </c:ext>
          </c:extLst>
        </c:ser>
        <c:ser>
          <c:idx val="4"/>
          <c:order val="1"/>
          <c:tx>
            <c:strRef>
              <c:f>'Imp_Exp_Vinho (2)'!$A$6</c:f>
              <c:strCache>
                <c:ptCount val="1"/>
                <c:pt idx="0">
                  <c:v>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7BA-43B9-BBCF-35BBEBA4824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7BA-43B9-BBCF-35BBEBA4824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7BA-43B9-BBCF-35BBEBA4824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7BA-43B9-BBCF-35BBEBA4824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7BA-43B9-BBCF-35BBEBA4824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7BA-43B9-BBCF-35BBEBA48249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37BA-43B9-BBCF-35BBEBA48249}"/>
              </c:ext>
            </c:extLst>
          </c:dPt>
          <c:cat>
            <c:strRef>
              <c:f>'Imp_Exp_Vinho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'Imp_Exp_Vinho (2)'!$B$6:$Z$6</c:f>
              <c:numCache>
                <c:formatCode>#,##0</c:formatCode>
                <c:ptCount val="15"/>
                <c:pt idx="0">
                  <c:v>89.311069000000003</c:v>
                </c:pt>
                <c:pt idx="1">
                  <c:v>81.914569</c:v>
                </c:pt>
                <c:pt idx="2">
                  <c:v>86.371300000000005</c:v>
                </c:pt>
                <c:pt idx="3">
                  <c:v>122.399001</c:v>
                </c:pt>
                <c:pt idx="4">
                  <c:v>125.15399099999999</c:v>
                </c:pt>
                <c:pt idx="5">
                  <c:v>116.754909</c:v>
                </c:pt>
                <c:pt idx="6">
                  <c:v>110.19053599999999</c:v>
                </c:pt>
                <c:pt idx="7">
                  <c:v>137.20592600000001</c:v>
                </c:pt>
                <c:pt idx="8">
                  <c:v>158.10439199999999</c:v>
                </c:pt>
                <c:pt idx="9">
                  <c:v>169.208338</c:v>
                </c:pt>
                <c:pt idx="10">
                  <c:v>166.25471299999998</c:v>
                </c:pt>
                <c:pt idx="11">
                  <c:v>172.866039</c:v>
                </c:pt>
                <c:pt idx="12">
                  <c:v>205.34367499999999</c:v>
                </c:pt>
                <c:pt idx="13">
                  <c:v>199.37697600000001</c:v>
                </c:pt>
                <c:pt idx="14">
                  <c:v>114.68702941666668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BA-43B9-BBCF-35BBEBA4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53808"/>
        <c:axId val="-1375536944"/>
      </c:barChart>
      <c:catAx>
        <c:axId val="-137555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6944"/>
        <c:crosses val="autoZero"/>
        <c:auto val="1"/>
        <c:lblAlgn val="ctr"/>
        <c:lblOffset val="100"/>
        <c:noMultiLvlLbl val="0"/>
      </c:catAx>
      <c:valAx>
        <c:axId val="-137553694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53808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40322288816823526"/>
          <c:y val="0.90550529100529098"/>
          <c:w val="0.16813436913108912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Cereais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097421134953013E-2"/>
          <c:y val="6.3082498210450963E-2"/>
          <c:w val="0.89326885294331337"/>
          <c:h val="0.77104585537918868"/>
        </c:manualLayout>
      </c:layout>
      <c:areaChart>
        <c:grouping val="standard"/>
        <c:varyColors val="0"/>
        <c:ser>
          <c:idx val="5"/>
          <c:order val="2"/>
          <c:tx>
            <c:strRef>
              <c:f>'Imp_Exp_Cereais (2)'!$A$23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E904-4B73-AA35-BDAD5FC35A1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E904-4B73-AA35-BDAD5FC35A12}"/>
              </c:ext>
            </c:extLst>
          </c:dPt>
          <c:cat>
            <c:strRef>
              <c:f>'Imp_Exp_Cereais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'Imp_Exp_Cereais (2)'!$B$23:$Z$23</c:f>
              <c:numCache>
                <c:formatCode>#,##0</c:formatCode>
                <c:ptCount val="15"/>
                <c:pt idx="0">
                  <c:v>-605.77294299999994</c:v>
                </c:pt>
                <c:pt idx="1">
                  <c:v>-787.08541900000012</c:v>
                </c:pt>
                <c:pt idx="2">
                  <c:v>-802.32532800000013</c:v>
                </c:pt>
                <c:pt idx="3">
                  <c:v>-719.03555200000005</c:v>
                </c:pt>
                <c:pt idx="4">
                  <c:v>-643.12058000000002</c:v>
                </c:pt>
                <c:pt idx="5">
                  <c:v>-680.74946899999998</c:v>
                </c:pt>
                <c:pt idx="6">
                  <c:v>-673.64607500000011</c:v>
                </c:pt>
                <c:pt idx="7">
                  <c:v>-697.77996499999995</c:v>
                </c:pt>
                <c:pt idx="8">
                  <c:v>-746.46244300000001</c:v>
                </c:pt>
                <c:pt idx="9">
                  <c:v>-700.7434760000001</c:v>
                </c:pt>
                <c:pt idx="10">
                  <c:v>-685.9607390000001</c:v>
                </c:pt>
                <c:pt idx="11">
                  <c:v>-846.50065699999993</c:v>
                </c:pt>
                <c:pt idx="12">
                  <c:v>-1257.04189</c:v>
                </c:pt>
                <c:pt idx="13">
                  <c:v>-1140.8171650000002</c:v>
                </c:pt>
                <c:pt idx="14">
                  <c:v>-673.60340183333335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4-4B73-AA35-BDAD5FC3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35856"/>
        <c:axId val="-1375535312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'Imp_Exp_Cereais (2)'!$A$13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904-4B73-AA35-BDAD5FC35A1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904-4B73-AA35-BDAD5FC35A1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904-4B73-AA35-BDAD5FC35A1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904-4B73-AA35-BDAD5FC35A1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904-4B73-AA35-BDAD5FC35A1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904-4B73-AA35-BDAD5FC35A12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E904-4B73-AA35-BDAD5FC35A12}"/>
              </c:ext>
            </c:extLst>
          </c:dPt>
          <c:cat>
            <c:strRef>
              <c:f>'Imp_Exp_Cereais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'Imp_Exp_Cereais (2)'!$B$13:$Z$13</c:f>
              <c:numCache>
                <c:formatCode>#,##0</c:formatCode>
                <c:ptCount val="15"/>
                <c:pt idx="0">
                  <c:v>34.268681000000001</c:v>
                </c:pt>
                <c:pt idx="1">
                  <c:v>42.439591</c:v>
                </c:pt>
                <c:pt idx="2">
                  <c:v>32.004775000000002</c:v>
                </c:pt>
                <c:pt idx="3">
                  <c:v>27.704917000000005</c:v>
                </c:pt>
                <c:pt idx="4">
                  <c:v>67.867777000000004</c:v>
                </c:pt>
                <c:pt idx="5">
                  <c:v>48.616115999999998</c:v>
                </c:pt>
                <c:pt idx="6">
                  <c:v>63.800339999999998</c:v>
                </c:pt>
                <c:pt idx="7">
                  <c:v>72.832671000000005</c:v>
                </c:pt>
                <c:pt idx="8">
                  <c:v>109.721844</c:v>
                </c:pt>
                <c:pt idx="9">
                  <c:v>95.872575000000012</c:v>
                </c:pt>
                <c:pt idx="10">
                  <c:v>85.553363000000004</c:v>
                </c:pt>
                <c:pt idx="11">
                  <c:v>87.651730000000001</c:v>
                </c:pt>
                <c:pt idx="12">
                  <c:v>177.41108499999999</c:v>
                </c:pt>
                <c:pt idx="13">
                  <c:v>197.93208699999997</c:v>
                </c:pt>
                <c:pt idx="14">
                  <c:v>62.475769291666666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904-4B73-AA35-BDAD5FC35A12}"/>
            </c:ext>
          </c:extLst>
        </c:ser>
        <c:ser>
          <c:idx val="4"/>
          <c:order val="1"/>
          <c:tx>
            <c:strRef>
              <c:f>'Imp_Exp_Cereais (2)'!$A$22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904-4B73-AA35-BDAD5FC35A12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904-4B73-AA35-BDAD5FC35A1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904-4B73-AA35-BDAD5FC35A1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904-4B73-AA35-BDAD5FC35A12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904-4B73-AA35-BDAD5FC35A12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904-4B73-AA35-BDAD5FC35A12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E904-4B73-AA35-BDAD5FC35A12}"/>
              </c:ext>
            </c:extLst>
          </c:dPt>
          <c:cat>
            <c:strRef>
              <c:f>'Imp_Exp_Cereais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'Imp_Exp_Cereais (2)'!$B$22:$Z$22</c:f>
              <c:numCache>
                <c:formatCode>#,##0</c:formatCode>
                <c:ptCount val="15"/>
                <c:pt idx="0">
                  <c:v>640.04162399999996</c:v>
                </c:pt>
                <c:pt idx="1">
                  <c:v>829.52501000000007</c:v>
                </c:pt>
                <c:pt idx="2">
                  <c:v>834.33010300000012</c:v>
                </c:pt>
                <c:pt idx="3">
                  <c:v>746.74046900000008</c:v>
                </c:pt>
                <c:pt idx="4">
                  <c:v>710.98835700000006</c:v>
                </c:pt>
                <c:pt idx="5">
                  <c:v>729.36558500000001</c:v>
                </c:pt>
                <c:pt idx="6">
                  <c:v>737.44641500000012</c:v>
                </c:pt>
                <c:pt idx="7">
                  <c:v>770.61263599999995</c:v>
                </c:pt>
                <c:pt idx="8">
                  <c:v>856.18428700000004</c:v>
                </c:pt>
                <c:pt idx="9">
                  <c:v>796.61605100000008</c:v>
                </c:pt>
                <c:pt idx="10">
                  <c:v>771.51410200000009</c:v>
                </c:pt>
                <c:pt idx="11">
                  <c:v>934.15238699999998</c:v>
                </c:pt>
                <c:pt idx="12">
                  <c:v>1434.4529749999999</c:v>
                </c:pt>
                <c:pt idx="13">
                  <c:v>1338.7492520000001</c:v>
                </c:pt>
                <c:pt idx="14">
                  <c:v>736.07917112500002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904-4B73-AA35-BDAD5FC3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35856"/>
        <c:axId val="-1375535312"/>
      </c:barChart>
      <c:catAx>
        <c:axId val="-137553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5312"/>
        <c:crosses val="autoZero"/>
        <c:auto val="1"/>
        <c:lblAlgn val="ctr"/>
        <c:lblOffset val="100"/>
        <c:noMultiLvlLbl val="0"/>
      </c:catAx>
      <c:valAx>
        <c:axId val="-137553531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2855263183054104E-2"/>
              <c:y val="0.2312358906525573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5856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40549949774796668"/>
          <c:y val="0.89430599647266329"/>
          <c:w val="0.22761344913011214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Azeite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8947450629275948"/>
          <c:h val="0.77104585537918868"/>
        </c:manualLayout>
      </c:layout>
      <c:areaChart>
        <c:grouping val="standard"/>
        <c:varyColors val="0"/>
        <c:ser>
          <c:idx val="5"/>
          <c:order val="2"/>
          <c:tx>
            <c:strRef>
              <c:f>'Imp_Exp_Azeite (2)'!$A$11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DFE1-4BC2-9578-56EF2EB7F1EB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DFE1-4BC2-9578-56EF2EB7F1EB}"/>
              </c:ext>
            </c:extLst>
          </c:dPt>
          <c:cat>
            <c:strRef>
              <c:f>'Imp_Exp_Azeite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'Imp_Exp_Azeite (2)'!$B$11:$Z$11</c:f>
              <c:numCache>
                <c:formatCode>#,##0</c:formatCode>
                <c:ptCount val="15"/>
                <c:pt idx="0">
                  <c:v>-3.8397659999999973</c:v>
                </c:pt>
                <c:pt idx="1">
                  <c:v>51.008770999999996</c:v>
                </c:pt>
                <c:pt idx="2">
                  <c:v>64.876691000000051</c:v>
                </c:pt>
                <c:pt idx="3">
                  <c:v>56.932296000000008</c:v>
                </c:pt>
                <c:pt idx="4">
                  <c:v>137.95010099999996</c:v>
                </c:pt>
                <c:pt idx="5">
                  <c:v>121.85693199999997</c:v>
                </c:pt>
                <c:pt idx="6">
                  <c:v>134.27708599999994</c:v>
                </c:pt>
                <c:pt idx="7">
                  <c:v>149.53692899999999</c:v>
                </c:pt>
                <c:pt idx="8">
                  <c:v>251.81824000000006</c:v>
                </c:pt>
                <c:pt idx="9">
                  <c:v>256.18214899999998</c:v>
                </c:pt>
                <c:pt idx="10">
                  <c:v>267.74861999999996</c:v>
                </c:pt>
                <c:pt idx="11">
                  <c:v>333.89660999999995</c:v>
                </c:pt>
                <c:pt idx="12">
                  <c:v>519.42209199999991</c:v>
                </c:pt>
                <c:pt idx="13">
                  <c:v>558.35766100000001</c:v>
                </c:pt>
                <c:pt idx="14">
                  <c:v>95.808263249999953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E1-4BC2-9578-56EF2EB7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32592"/>
        <c:axId val="-1375534768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'Imp_Exp_Azeite (2)'!$A$7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FE1-4BC2-9578-56EF2EB7F1E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FE1-4BC2-9578-56EF2EB7F1E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FE1-4BC2-9578-56EF2EB7F1E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FE1-4BC2-9578-56EF2EB7F1EB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FE1-4BC2-9578-56EF2EB7F1E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FE1-4BC2-9578-56EF2EB7F1EB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DFE1-4BC2-9578-56EF2EB7F1EB}"/>
              </c:ext>
            </c:extLst>
          </c:dPt>
          <c:cat>
            <c:strRef>
              <c:f>'Imp_Exp_Azeite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'Imp_Exp_Azeite (2)'!$B$7:$Z$7</c:f>
              <c:numCache>
                <c:formatCode>#,##0</c:formatCode>
                <c:ptCount val="15"/>
                <c:pt idx="0">
                  <c:v>161.954275</c:v>
                </c:pt>
                <c:pt idx="1">
                  <c:v>215.436126</c:v>
                </c:pt>
                <c:pt idx="2">
                  <c:v>263.03222600000004</c:v>
                </c:pt>
                <c:pt idx="3">
                  <c:v>341.03274700000003</c:v>
                </c:pt>
                <c:pt idx="4">
                  <c:v>372.97313199999996</c:v>
                </c:pt>
                <c:pt idx="5">
                  <c:v>434.16075699999999</c:v>
                </c:pt>
                <c:pt idx="6">
                  <c:v>411.74567799999994</c:v>
                </c:pt>
                <c:pt idx="7">
                  <c:v>502.75998800000002</c:v>
                </c:pt>
                <c:pt idx="8">
                  <c:v>578.83355400000005</c:v>
                </c:pt>
                <c:pt idx="9">
                  <c:v>547.11716000000001</c:v>
                </c:pt>
                <c:pt idx="10">
                  <c:v>566.39657899999997</c:v>
                </c:pt>
                <c:pt idx="11">
                  <c:v>701.62158799999997</c:v>
                </c:pt>
                <c:pt idx="12">
                  <c:v>933.93166999999994</c:v>
                </c:pt>
                <c:pt idx="13">
                  <c:v>1066.757249</c:v>
                </c:pt>
                <c:pt idx="14">
                  <c:v>331.53563166666669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E1-4BC2-9578-56EF2EB7F1EB}"/>
            </c:ext>
          </c:extLst>
        </c:ser>
        <c:ser>
          <c:idx val="4"/>
          <c:order val="1"/>
          <c:tx>
            <c:strRef>
              <c:f>'Imp_Exp_Azeite (2)'!$A$10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FE1-4BC2-9578-56EF2EB7F1E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FE1-4BC2-9578-56EF2EB7F1E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FE1-4BC2-9578-56EF2EB7F1E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FE1-4BC2-9578-56EF2EB7F1EB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FE1-4BC2-9578-56EF2EB7F1E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FE1-4BC2-9578-56EF2EB7F1EB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DFE1-4BC2-9578-56EF2EB7F1EB}"/>
              </c:ext>
            </c:extLst>
          </c:dPt>
          <c:cat>
            <c:strRef>
              <c:f>'Imp_Exp_Azeite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'Imp_Exp_Azeite (2)'!$B$10:$Z$10</c:f>
              <c:numCache>
                <c:formatCode>#,##0</c:formatCode>
                <c:ptCount val="15"/>
                <c:pt idx="0">
                  <c:v>165.79404099999999</c:v>
                </c:pt>
                <c:pt idx="1">
                  <c:v>164.42735500000001</c:v>
                </c:pt>
                <c:pt idx="2">
                  <c:v>198.15553499999999</c:v>
                </c:pt>
                <c:pt idx="3">
                  <c:v>284.10045100000002</c:v>
                </c:pt>
                <c:pt idx="4">
                  <c:v>235.023031</c:v>
                </c:pt>
                <c:pt idx="5">
                  <c:v>312.30382500000002</c:v>
                </c:pt>
                <c:pt idx="6">
                  <c:v>277.468592</c:v>
                </c:pt>
                <c:pt idx="7">
                  <c:v>353.22305900000003</c:v>
                </c:pt>
                <c:pt idx="8">
                  <c:v>327.01531399999999</c:v>
                </c:pt>
                <c:pt idx="9">
                  <c:v>290.93501100000003</c:v>
                </c:pt>
                <c:pt idx="10">
                  <c:v>298.64795900000001</c:v>
                </c:pt>
                <c:pt idx="11">
                  <c:v>367.72497800000002</c:v>
                </c:pt>
                <c:pt idx="12">
                  <c:v>414.50957800000003</c:v>
                </c:pt>
                <c:pt idx="13">
                  <c:v>508.39958799999999</c:v>
                </c:pt>
                <c:pt idx="14">
                  <c:v>235.72736841666674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FE1-4BC2-9578-56EF2EB7F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32592"/>
        <c:axId val="-1375534768"/>
      </c:barChart>
      <c:catAx>
        <c:axId val="-137553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4768"/>
        <c:crosses val="autoZero"/>
        <c:auto val="1"/>
        <c:lblAlgn val="ctr"/>
        <c:lblOffset val="100"/>
        <c:noMultiLvlLbl val="0"/>
      </c:catAx>
      <c:valAx>
        <c:axId val="-137553476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2592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40549949774796668"/>
          <c:y val="0.89430599647266329"/>
          <c:w val="0.23810382101321698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Pecuária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9979896289451156"/>
          <c:h val="0.77104585537918868"/>
        </c:manualLayout>
      </c:layout>
      <c:areaChart>
        <c:grouping val="standard"/>
        <c:varyColors val="0"/>
        <c:ser>
          <c:idx val="5"/>
          <c:order val="2"/>
          <c:tx>
            <c:strRef>
              <c:f>'Imp_Exp_Pecuaria (2)'!$A$15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0396-4E7F-A33F-ECE6CED83BF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0396-4E7F-A33F-ECE6CED83BFF}"/>
              </c:ext>
            </c:extLst>
          </c:dPt>
          <c:cat>
            <c:strRef>
              <c:f>'Imp_Exp_Pecuaria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'Imp_Exp_Pecuaria (2)'!$B$15:$Z$15</c:f>
              <c:numCache>
                <c:formatCode>#,##0</c:formatCode>
                <c:ptCount val="15"/>
                <c:pt idx="0">
                  <c:v>-877.93001400000014</c:v>
                </c:pt>
                <c:pt idx="1">
                  <c:v>-836.0174370000002</c:v>
                </c:pt>
                <c:pt idx="2">
                  <c:v>-762.76921799999991</c:v>
                </c:pt>
                <c:pt idx="3">
                  <c:v>-845.47297300000014</c:v>
                </c:pt>
                <c:pt idx="4">
                  <c:v>-870.73146099999997</c:v>
                </c:pt>
                <c:pt idx="5">
                  <c:v>-790.43131700000026</c:v>
                </c:pt>
                <c:pt idx="6">
                  <c:v>-725.55010399999992</c:v>
                </c:pt>
                <c:pt idx="7">
                  <c:v>-881.37831400000005</c:v>
                </c:pt>
                <c:pt idx="8">
                  <c:v>-983.07623999999964</c:v>
                </c:pt>
                <c:pt idx="9">
                  <c:v>-1047.5345379999997</c:v>
                </c:pt>
                <c:pt idx="10">
                  <c:v>-824.722803</c:v>
                </c:pt>
                <c:pt idx="11">
                  <c:v>-868.54008299999998</c:v>
                </c:pt>
                <c:pt idx="12">
                  <c:v>-1251.7438219999999</c:v>
                </c:pt>
                <c:pt idx="13">
                  <c:v>-1454.0139380000001</c:v>
                </c:pt>
                <c:pt idx="14">
                  <c:v>-851.13023374999989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6-4E7F-A33F-ECE6CED83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32048"/>
        <c:axId val="-1375534224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'Imp_Exp_Pecuaria (2)'!$A$9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396-4E7F-A33F-ECE6CED83BF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396-4E7F-A33F-ECE6CED83BF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396-4E7F-A33F-ECE6CED83BF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396-4E7F-A33F-ECE6CED83BF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396-4E7F-A33F-ECE6CED83BF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396-4E7F-A33F-ECE6CED83BFF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0396-4E7F-A33F-ECE6CED83BFF}"/>
              </c:ext>
            </c:extLst>
          </c:dPt>
          <c:cat>
            <c:strRef>
              <c:f>'Imp_Exp_Pecuaria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'Imp_Exp_Pecuaria (2)'!$B$9:$Z$9</c:f>
              <c:numCache>
                <c:formatCode>#,##0</c:formatCode>
                <c:ptCount val="15"/>
                <c:pt idx="0">
                  <c:v>249.29473199999998</c:v>
                </c:pt>
                <c:pt idx="1">
                  <c:v>285.35560300000003</c:v>
                </c:pt>
                <c:pt idx="2">
                  <c:v>336.709</c:v>
                </c:pt>
                <c:pt idx="3">
                  <c:v>376.06197400000002</c:v>
                </c:pt>
                <c:pt idx="4">
                  <c:v>414.88444500000003</c:v>
                </c:pt>
                <c:pt idx="5">
                  <c:v>450.66628199999997</c:v>
                </c:pt>
                <c:pt idx="6">
                  <c:v>496.37827299999998</c:v>
                </c:pt>
                <c:pt idx="7">
                  <c:v>466.75455800000009</c:v>
                </c:pt>
                <c:pt idx="8">
                  <c:v>452.591024</c:v>
                </c:pt>
                <c:pt idx="9">
                  <c:v>463.51768700000002</c:v>
                </c:pt>
                <c:pt idx="10">
                  <c:v>537.25694800000008</c:v>
                </c:pt>
                <c:pt idx="11">
                  <c:v>599.63020599999993</c:v>
                </c:pt>
                <c:pt idx="12">
                  <c:v>711.4040490000001</c:v>
                </c:pt>
                <c:pt idx="13">
                  <c:v>692.41156599999988</c:v>
                </c:pt>
                <c:pt idx="14">
                  <c:v>327.09878808333337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396-4E7F-A33F-ECE6CED83BFF}"/>
            </c:ext>
          </c:extLst>
        </c:ser>
        <c:ser>
          <c:idx val="4"/>
          <c:order val="1"/>
          <c:tx>
            <c:strRef>
              <c:f>'Imp_Exp_Pecuaria (2)'!$A$14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396-4E7F-A33F-ECE6CED83BF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396-4E7F-A33F-ECE6CED83BF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396-4E7F-A33F-ECE6CED83BF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396-4E7F-A33F-ECE6CED83BF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396-4E7F-A33F-ECE6CED83BF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396-4E7F-A33F-ECE6CED83BFF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0396-4E7F-A33F-ECE6CED83BFF}"/>
              </c:ext>
            </c:extLst>
          </c:dPt>
          <c:cat>
            <c:strRef>
              <c:f>'Imp_Exp_Pecuaria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'Imp_Exp_Pecuaria (2)'!$B$14:$Z$14</c:f>
              <c:numCache>
                <c:formatCode>#,##0</c:formatCode>
                <c:ptCount val="15"/>
                <c:pt idx="0">
                  <c:v>1127.2247460000001</c:v>
                </c:pt>
                <c:pt idx="1">
                  <c:v>1121.3730400000002</c:v>
                </c:pt>
                <c:pt idx="2">
                  <c:v>1099.478218</c:v>
                </c:pt>
                <c:pt idx="3">
                  <c:v>1221.5349470000001</c:v>
                </c:pt>
                <c:pt idx="4">
                  <c:v>1285.615906</c:v>
                </c:pt>
                <c:pt idx="5">
                  <c:v>1241.0975990000002</c:v>
                </c:pt>
                <c:pt idx="6">
                  <c:v>1221.928377</c:v>
                </c:pt>
                <c:pt idx="7">
                  <c:v>1348.1328720000001</c:v>
                </c:pt>
                <c:pt idx="8">
                  <c:v>1435.6672639999997</c:v>
                </c:pt>
                <c:pt idx="9">
                  <c:v>1511.0522249999997</c:v>
                </c:pt>
                <c:pt idx="10">
                  <c:v>1361.9797510000001</c:v>
                </c:pt>
                <c:pt idx="11">
                  <c:v>1468.1702889999999</c:v>
                </c:pt>
                <c:pt idx="12">
                  <c:v>1963.1478709999999</c:v>
                </c:pt>
                <c:pt idx="13">
                  <c:v>2146.4255039999998</c:v>
                </c:pt>
                <c:pt idx="14">
                  <c:v>1178.2290218333333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396-4E7F-A33F-ECE6CED83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32048"/>
        <c:axId val="-1375534224"/>
      </c:barChart>
      <c:catAx>
        <c:axId val="-137553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4224"/>
        <c:crosses val="autoZero"/>
        <c:auto val="1"/>
        <c:lblAlgn val="ctr"/>
        <c:lblOffset val="100"/>
        <c:noMultiLvlLbl val="0"/>
      </c:catAx>
      <c:valAx>
        <c:axId val="-137553422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2048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40549949774796668"/>
          <c:y val="0.89430599647266329"/>
          <c:w val="0.2171643797856351"/>
          <c:h val="9.4494708994709006E-2"/>
        </c:manualLayout>
      </c:layout>
      <c:overlay val="0"/>
      <c:txPr>
        <a:bodyPr/>
        <a:lstStyle/>
        <a:p>
          <a:pPr rtl="0"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Carnes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9979896289451156"/>
          <c:h val="0.77104585537918868"/>
        </c:manualLayout>
      </c:layout>
      <c:areaChart>
        <c:grouping val="standard"/>
        <c:varyColors val="0"/>
        <c:ser>
          <c:idx val="5"/>
          <c:order val="2"/>
          <c:tx>
            <c:strRef>
              <c:f>'Imp_Exp_Carnes (2)'!$A$19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11FA-4734-9BEF-325B5757319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11FA-4734-9BEF-325B57573191}"/>
              </c:ext>
            </c:extLst>
          </c:dPt>
          <c:cat>
            <c:strRef>
              <c:f>'Imp_Exp_Carnes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'Imp_Exp_Carnes (2)'!$B$19:$Z$19</c:f>
              <c:numCache>
                <c:formatCode>#,##0</c:formatCode>
                <c:ptCount val="15"/>
                <c:pt idx="0">
                  <c:v>-703.28307500000017</c:v>
                </c:pt>
                <c:pt idx="1">
                  <c:v>-672.24205800000004</c:v>
                </c:pt>
                <c:pt idx="2">
                  <c:v>-641.67524400000002</c:v>
                </c:pt>
                <c:pt idx="3">
                  <c:v>-723.15011300000003</c:v>
                </c:pt>
                <c:pt idx="4">
                  <c:v>-746.19744300000013</c:v>
                </c:pt>
                <c:pt idx="5">
                  <c:v>-718.27305200000001</c:v>
                </c:pt>
                <c:pt idx="6">
                  <c:v>-695.77331300000014</c:v>
                </c:pt>
                <c:pt idx="7">
                  <c:v>-824.31390699999997</c:v>
                </c:pt>
                <c:pt idx="8">
                  <c:v>-926.72910400000012</c:v>
                </c:pt>
                <c:pt idx="9">
                  <c:v>-973.48261600000001</c:v>
                </c:pt>
                <c:pt idx="10">
                  <c:v>-793.7733639999999</c:v>
                </c:pt>
                <c:pt idx="11">
                  <c:v>-864.78149999999994</c:v>
                </c:pt>
                <c:pt idx="12">
                  <c:v>-1240.181028</c:v>
                </c:pt>
                <c:pt idx="13">
                  <c:v>-1361.8010400000001</c:v>
                </c:pt>
                <c:pt idx="14">
                  <c:v>-746.43661183333347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A-4734-9BEF-325B57573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31504"/>
        <c:axId val="-1375530416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'Imp_Exp_Carnes (2)'!$A$11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1FA-4734-9BEF-325B5757319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1FA-4734-9BEF-325B5757319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1FA-4734-9BEF-325B5757319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1FA-4734-9BEF-325B5757319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1FA-4734-9BEF-325B5757319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1FA-4734-9BEF-325B57573191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11FA-4734-9BEF-325B57573191}"/>
              </c:ext>
            </c:extLst>
          </c:dPt>
          <c:cat>
            <c:strRef>
              <c:f>'Imp_Exp_Carnes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'Imp_Exp_Carnes (2)'!$B$11:$Z$11</c:f>
              <c:numCache>
                <c:formatCode>#,##0</c:formatCode>
                <c:ptCount val="15"/>
                <c:pt idx="0">
                  <c:v>104.81241499999999</c:v>
                </c:pt>
                <c:pt idx="1">
                  <c:v>124.65532200000001</c:v>
                </c:pt>
                <c:pt idx="2">
                  <c:v>153.08357999999998</c:v>
                </c:pt>
                <c:pt idx="3">
                  <c:v>174.95409300000003</c:v>
                </c:pt>
                <c:pt idx="4">
                  <c:v>213.65994499999999</c:v>
                </c:pt>
                <c:pt idx="5">
                  <c:v>216.249527</c:v>
                </c:pt>
                <c:pt idx="6">
                  <c:v>235.58557599999997</c:v>
                </c:pt>
                <c:pt idx="7">
                  <c:v>203.46647400000001</c:v>
                </c:pt>
                <c:pt idx="8">
                  <c:v>199.09532200000001</c:v>
                </c:pt>
                <c:pt idx="9">
                  <c:v>192.48284299999997</c:v>
                </c:pt>
                <c:pt idx="10">
                  <c:v>222.12468299999998</c:v>
                </c:pt>
                <c:pt idx="11">
                  <c:v>249.030789</c:v>
                </c:pt>
                <c:pt idx="12">
                  <c:v>270.31075600000003</c:v>
                </c:pt>
                <c:pt idx="13">
                  <c:v>277.688196</c:v>
                </c:pt>
                <c:pt idx="14">
                  <c:v>137.22027754166666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1FA-4734-9BEF-325B57573191}"/>
            </c:ext>
          </c:extLst>
        </c:ser>
        <c:ser>
          <c:idx val="4"/>
          <c:order val="1"/>
          <c:tx>
            <c:strRef>
              <c:f>'Imp_Exp_Carnes (2)'!$A$18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1FA-4734-9BEF-325B5757319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1FA-4734-9BEF-325B5757319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1FA-4734-9BEF-325B5757319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1FA-4734-9BEF-325B57573191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1FA-4734-9BEF-325B57573191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1FA-4734-9BEF-325B57573191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11FA-4734-9BEF-325B57573191}"/>
              </c:ext>
            </c:extLst>
          </c:dPt>
          <c:cat>
            <c:strRef>
              <c:f>'Imp_Exp_Carnes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'Imp_Exp_Carnes (2)'!$B$18:$Z$18</c:f>
              <c:numCache>
                <c:formatCode>#,##0</c:formatCode>
                <c:ptCount val="15"/>
                <c:pt idx="0">
                  <c:v>808.09549000000015</c:v>
                </c:pt>
                <c:pt idx="1">
                  <c:v>796.89738</c:v>
                </c:pt>
                <c:pt idx="2">
                  <c:v>794.758824</c:v>
                </c:pt>
                <c:pt idx="3">
                  <c:v>898.10420600000009</c:v>
                </c:pt>
                <c:pt idx="4">
                  <c:v>959.85738800000013</c:v>
                </c:pt>
                <c:pt idx="5">
                  <c:v>934.52257899999995</c:v>
                </c:pt>
                <c:pt idx="6">
                  <c:v>931.35888900000009</c:v>
                </c:pt>
                <c:pt idx="7">
                  <c:v>1027.780381</c:v>
                </c:pt>
                <c:pt idx="8">
                  <c:v>1125.8244260000001</c:v>
                </c:pt>
                <c:pt idx="9">
                  <c:v>1165.965459</c:v>
                </c:pt>
                <c:pt idx="10">
                  <c:v>1015.8980469999999</c:v>
                </c:pt>
                <c:pt idx="11">
                  <c:v>1113.812289</c:v>
                </c:pt>
                <c:pt idx="12">
                  <c:v>1510.4917840000001</c:v>
                </c:pt>
                <c:pt idx="13">
                  <c:v>1639.4892360000001</c:v>
                </c:pt>
                <c:pt idx="14">
                  <c:v>883.65688937500011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1FA-4734-9BEF-325B57573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31504"/>
        <c:axId val="-1375530416"/>
      </c:barChart>
      <c:catAx>
        <c:axId val="-137553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0416"/>
        <c:crosses val="autoZero"/>
        <c:auto val="1"/>
        <c:lblAlgn val="ctr"/>
        <c:lblOffset val="100"/>
        <c:noMultiLvlLbl val="0"/>
      </c:catAx>
      <c:valAx>
        <c:axId val="-137553041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1504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40549949774796668"/>
          <c:y val="0.89430599647266329"/>
          <c:w val="0.2171643797856351"/>
          <c:h val="9.4494708994709006E-2"/>
        </c:manualLayout>
      </c:layout>
      <c:overlay val="0"/>
      <c:txPr>
        <a:bodyPr/>
        <a:lstStyle/>
        <a:p>
          <a:pPr rtl="0"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Cortiça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8947450629275948"/>
          <c:h val="0.72064902998236335"/>
        </c:manualLayout>
      </c:layout>
      <c:areaChart>
        <c:grouping val="standard"/>
        <c:varyColors val="0"/>
        <c:ser>
          <c:idx val="5"/>
          <c:order val="2"/>
          <c:tx>
            <c:strRef>
              <c:f>'Imp_Exp_Cortica (2)'!$A$15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387E-4439-A409-8B96EC1F6D7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387E-4439-A409-8B96EC1F6D79}"/>
              </c:ext>
            </c:extLst>
          </c:dPt>
          <c:cat>
            <c:strRef>
              <c:f>'Imp_Exp_Cortica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'Imp_Exp_Cortica (2)'!$B$15:$Z$15</c:f>
              <c:numCache>
                <c:formatCode>#,##0</c:formatCode>
                <c:ptCount val="15"/>
                <c:pt idx="0">
                  <c:v>635.09947099999999</c:v>
                </c:pt>
                <c:pt idx="1">
                  <c:v>680.34670500000004</c:v>
                </c:pt>
                <c:pt idx="2">
                  <c:v>703.51238499999999</c:v>
                </c:pt>
                <c:pt idx="3">
                  <c:v>700.00723600000003</c:v>
                </c:pt>
                <c:pt idx="4">
                  <c:v>706.78045099999997</c:v>
                </c:pt>
                <c:pt idx="5">
                  <c:v>754.04240499999992</c:v>
                </c:pt>
                <c:pt idx="6">
                  <c:v>767.027244</c:v>
                </c:pt>
                <c:pt idx="7">
                  <c:v>812.80687200000011</c:v>
                </c:pt>
                <c:pt idx="8">
                  <c:v>844.55237299999999</c:v>
                </c:pt>
                <c:pt idx="9">
                  <c:v>860.89798700000006</c:v>
                </c:pt>
                <c:pt idx="10">
                  <c:v>843.24883700000009</c:v>
                </c:pt>
                <c:pt idx="11">
                  <c:v>930.78681199999994</c:v>
                </c:pt>
                <c:pt idx="12">
                  <c:v>943.57947600000011</c:v>
                </c:pt>
                <c:pt idx="13">
                  <c:v>938.0230620000001</c:v>
                </c:pt>
                <c:pt idx="14">
                  <c:v>759.38175270833312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E-4439-A409-8B96EC1F6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33680"/>
        <c:axId val="-1375533136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'Imp_Exp_Cortica (2)'!$A$9</c:f>
              <c:strCache>
                <c:ptCount val="1"/>
                <c:pt idx="0">
                  <c:v>Total de 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87E-4439-A409-8B96EC1F6D7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87E-4439-A409-8B96EC1F6D7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87E-4439-A409-8B96EC1F6D7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87E-4439-A409-8B96EC1F6D7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87E-4439-A409-8B96EC1F6D7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87E-4439-A409-8B96EC1F6D79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387E-4439-A409-8B96EC1F6D79}"/>
              </c:ext>
            </c:extLst>
          </c:dPt>
          <c:cat>
            <c:strRef>
              <c:f>'Imp_Exp_Cortica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'Imp_Exp_Cortica (2)'!$B$9:$Z$9</c:f>
              <c:numCache>
                <c:formatCode>#,##0</c:formatCode>
                <c:ptCount val="15"/>
                <c:pt idx="0">
                  <c:v>739.38145699999995</c:v>
                </c:pt>
                <c:pt idx="1">
                  <c:v>817.03511000000003</c:v>
                </c:pt>
                <c:pt idx="2">
                  <c:v>835.81622800000002</c:v>
                </c:pt>
                <c:pt idx="3">
                  <c:v>833.69477800000004</c:v>
                </c:pt>
                <c:pt idx="4">
                  <c:v>841.78469299999995</c:v>
                </c:pt>
                <c:pt idx="5">
                  <c:v>901.52527799999996</c:v>
                </c:pt>
                <c:pt idx="6">
                  <c:v>934.83584399999995</c:v>
                </c:pt>
                <c:pt idx="7">
                  <c:v>988.03567900000007</c:v>
                </c:pt>
                <c:pt idx="8">
                  <c:v>1064.6548</c:v>
                </c:pt>
                <c:pt idx="9">
                  <c:v>1063.721436</c:v>
                </c:pt>
                <c:pt idx="10">
                  <c:v>1015.290101</c:v>
                </c:pt>
                <c:pt idx="11">
                  <c:v>1127.208942</c:v>
                </c:pt>
                <c:pt idx="12">
                  <c:v>1209.0079410000001</c:v>
                </c:pt>
                <c:pt idx="13">
                  <c:v>1232.5609810000001</c:v>
                </c:pt>
                <c:pt idx="14">
                  <c:v>922.39160841666637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87E-4439-A409-8B96EC1F6D79}"/>
            </c:ext>
          </c:extLst>
        </c:ser>
        <c:ser>
          <c:idx val="4"/>
          <c:order val="1"/>
          <c:tx>
            <c:strRef>
              <c:f>'Imp_Exp_Cortica (2)'!$A$14</c:f>
              <c:strCache>
                <c:ptCount val="1"/>
                <c:pt idx="0">
                  <c:v>Total de 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87E-4439-A409-8B96EC1F6D7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87E-4439-A409-8B96EC1F6D7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87E-4439-A409-8B96EC1F6D7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87E-4439-A409-8B96EC1F6D7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87E-4439-A409-8B96EC1F6D7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87E-4439-A409-8B96EC1F6D79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387E-4439-A409-8B96EC1F6D79}"/>
              </c:ext>
            </c:extLst>
          </c:dPt>
          <c:cat>
            <c:strRef>
              <c:f>'Imp_Exp_Cortica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'Imp_Exp_Cortica (2)'!$B$14:$Z$14</c:f>
              <c:numCache>
                <c:formatCode>#,##0</c:formatCode>
                <c:ptCount val="15"/>
                <c:pt idx="0">
                  <c:v>104.28198599999999</c:v>
                </c:pt>
                <c:pt idx="1">
                  <c:v>136.68840500000002</c:v>
                </c:pt>
                <c:pt idx="2">
                  <c:v>132.303843</c:v>
                </c:pt>
                <c:pt idx="3">
                  <c:v>133.68754200000001</c:v>
                </c:pt>
                <c:pt idx="4">
                  <c:v>135.004242</c:v>
                </c:pt>
                <c:pt idx="5">
                  <c:v>147.48287300000001</c:v>
                </c:pt>
                <c:pt idx="6">
                  <c:v>167.80859999999998</c:v>
                </c:pt>
                <c:pt idx="7">
                  <c:v>175.22880699999999</c:v>
                </c:pt>
                <c:pt idx="8">
                  <c:v>220.10242699999998</c:v>
                </c:pt>
                <c:pt idx="9">
                  <c:v>202.82344899999998</c:v>
                </c:pt>
                <c:pt idx="10">
                  <c:v>172.04126399999998</c:v>
                </c:pt>
                <c:pt idx="11">
                  <c:v>196.42213000000004</c:v>
                </c:pt>
                <c:pt idx="12">
                  <c:v>265.42846500000002</c:v>
                </c:pt>
                <c:pt idx="13">
                  <c:v>294.53791899999999</c:v>
                </c:pt>
                <c:pt idx="14">
                  <c:v>163.0098557083333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7E-4439-A409-8B96EC1F6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33680"/>
        <c:axId val="-1375533136"/>
      </c:barChart>
      <c:catAx>
        <c:axId val="-137553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3136"/>
        <c:crosses val="autoZero"/>
        <c:auto val="1"/>
        <c:lblAlgn val="ctr"/>
        <c:lblOffset val="100"/>
        <c:noMultiLvlLbl val="0"/>
      </c:catAx>
      <c:valAx>
        <c:axId val="-1375533136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3680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40549949313958333"/>
          <c:y val="0.90550529100529098"/>
          <c:w val="0.21752531783397341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Madeira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8947450629275948"/>
          <c:h val="0.73744797178130506"/>
        </c:manualLayout>
      </c:layout>
      <c:areaChart>
        <c:grouping val="standard"/>
        <c:varyColors val="0"/>
        <c:ser>
          <c:idx val="5"/>
          <c:order val="2"/>
          <c:tx>
            <c:strRef>
              <c:f>'Imp_Exp_Madeira (2)'!$A$7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A063-4BD8-93F6-1E8EBF48B20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A063-4BD8-93F6-1E8EBF48B20E}"/>
              </c:ext>
            </c:extLst>
          </c:dPt>
          <c:cat>
            <c:strRef>
              <c:f>'Imp_Exp_Madeira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'Imp_Exp_Madeira (2)'!$B$7:$Z$7</c:f>
              <c:numCache>
                <c:formatCode>#,##0</c:formatCode>
                <c:ptCount val="15"/>
                <c:pt idx="0">
                  <c:v>-74.810547000000042</c:v>
                </c:pt>
                <c:pt idx="1">
                  <c:v>11.484356999999932</c:v>
                </c:pt>
                <c:pt idx="2">
                  <c:v>130.94457199999999</c:v>
                </c:pt>
                <c:pt idx="3">
                  <c:v>137.53956500000004</c:v>
                </c:pt>
                <c:pt idx="4">
                  <c:v>100.14807399999995</c:v>
                </c:pt>
                <c:pt idx="5">
                  <c:v>49.943767000000094</c:v>
                </c:pt>
                <c:pt idx="6">
                  <c:v>-74.701449000000025</c:v>
                </c:pt>
                <c:pt idx="7">
                  <c:v>-124.30398700000001</c:v>
                </c:pt>
                <c:pt idx="8">
                  <c:v>-130.92081600000006</c:v>
                </c:pt>
                <c:pt idx="9">
                  <c:v>-124.49443700000006</c:v>
                </c:pt>
                <c:pt idx="10">
                  <c:v>-88.644113000000061</c:v>
                </c:pt>
                <c:pt idx="11">
                  <c:v>-195.02718500000003</c:v>
                </c:pt>
                <c:pt idx="12">
                  <c:v>-336.34759499999996</c:v>
                </c:pt>
                <c:pt idx="13">
                  <c:v>-264.51042800000005</c:v>
                </c:pt>
                <c:pt idx="14">
                  <c:v>-48.468762083333445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3-4BD8-93F6-1E8EBF48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30960"/>
        <c:axId val="-1375529872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'Imp_Exp_Madeira (2)'!$A$5</c:f>
              <c:strCache>
                <c:ptCount val="1"/>
                <c:pt idx="0">
                  <c:v>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063-4BD8-93F6-1E8EBF48B20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063-4BD8-93F6-1E8EBF48B20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063-4BD8-93F6-1E8EBF48B20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063-4BD8-93F6-1E8EBF48B20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063-4BD8-93F6-1E8EBF48B20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063-4BD8-93F6-1E8EBF48B20E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A063-4BD8-93F6-1E8EBF48B20E}"/>
              </c:ext>
            </c:extLst>
          </c:dPt>
          <c:cat>
            <c:strRef>
              <c:f>'Imp_Exp_Madeira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'Imp_Exp_Madeira (2)'!$B$5:$Z$5</c:f>
              <c:numCache>
                <c:formatCode>#,##0</c:formatCode>
                <c:ptCount val="15"/>
                <c:pt idx="0">
                  <c:v>536.73790899999995</c:v>
                </c:pt>
                <c:pt idx="1">
                  <c:v>613.89397399999996</c:v>
                </c:pt>
                <c:pt idx="2">
                  <c:v>620.12932599999999</c:v>
                </c:pt>
                <c:pt idx="3">
                  <c:v>684.01327600000002</c:v>
                </c:pt>
                <c:pt idx="4">
                  <c:v>710.99154699999997</c:v>
                </c:pt>
                <c:pt idx="5">
                  <c:v>668.53928700000006</c:v>
                </c:pt>
                <c:pt idx="6">
                  <c:v>622.40830400000004</c:v>
                </c:pt>
                <c:pt idx="7">
                  <c:v>614.05186700000002</c:v>
                </c:pt>
                <c:pt idx="8">
                  <c:v>649.78370799999993</c:v>
                </c:pt>
                <c:pt idx="9">
                  <c:v>699.594649</c:v>
                </c:pt>
                <c:pt idx="10">
                  <c:v>642.48522800000001</c:v>
                </c:pt>
                <c:pt idx="11">
                  <c:v>777.04526999999996</c:v>
                </c:pt>
                <c:pt idx="12">
                  <c:v>987.56862999999998</c:v>
                </c:pt>
                <c:pt idx="13">
                  <c:v>909.89401199999998</c:v>
                </c:pt>
                <c:pt idx="14">
                  <c:v>628.91440329166664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63-4BD8-93F6-1E8EBF48B20E}"/>
            </c:ext>
          </c:extLst>
        </c:ser>
        <c:ser>
          <c:idx val="4"/>
          <c:order val="1"/>
          <c:tx>
            <c:strRef>
              <c:f>'Imp_Exp_Madeira (2)'!$A$6</c:f>
              <c:strCache>
                <c:ptCount val="1"/>
                <c:pt idx="0">
                  <c:v>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063-4BD8-93F6-1E8EBF48B20E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063-4BD8-93F6-1E8EBF48B20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063-4BD8-93F6-1E8EBF48B20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063-4BD8-93F6-1E8EBF48B20E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063-4BD8-93F6-1E8EBF48B20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063-4BD8-93F6-1E8EBF48B20E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A063-4BD8-93F6-1E8EBF48B20E}"/>
              </c:ext>
            </c:extLst>
          </c:dPt>
          <c:cat>
            <c:strRef>
              <c:f>'Imp_Exp_Madeira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'Imp_Exp_Madeira (2)'!$B$6:$Z$6</c:f>
              <c:numCache>
                <c:formatCode>#,##0</c:formatCode>
                <c:ptCount val="15"/>
                <c:pt idx="0">
                  <c:v>611.54845599999999</c:v>
                </c:pt>
                <c:pt idx="1">
                  <c:v>602.40961700000003</c:v>
                </c:pt>
                <c:pt idx="2">
                  <c:v>489.184754</c:v>
                </c:pt>
                <c:pt idx="3">
                  <c:v>546.47371099999998</c:v>
                </c:pt>
                <c:pt idx="4">
                  <c:v>610.84347300000002</c:v>
                </c:pt>
                <c:pt idx="5">
                  <c:v>618.59551999999996</c:v>
                </c:pt>
                <c:pt idx="6">
                  <c:v>697.10975300000007</c:v>
                </c:pt>
                <c:pt idx="7">
                  <c:v>738.35585400000002</c:v>
                </c:pt>
                <c:pt idx="8">
                  <c:v>780.70452399999999</c:v>
                </c:pt>
                <c:pt idx="9">
                  <c:v>824.08908600000007</c:v>
                </c:pt>
                <c:pt idx="10">
                  <c:v>731.12934100000007</c:v>
                </c:pt>
                <c:pt idx="11">
                  <c:v>972.07245499999999</c:v>
                </c:pt>
                <c:pt idx="12">
                  <c:v>1323.9162249999999</c:v>
                </c:pt>
                <c:pt idx="13">
                  <c:v>1174.40444</c:v>
                </c:pt>
                <c:pt idx="14">
                  <c:v>677.38316537500009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063-4BD8-93F6-1E8EBF48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30960"/>
        <c:axId val="-1375529872"/>
      </c:barChart>
      <c:catAx>
        <c:axId val="-137553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29872"/>
        <c:crosses val="autoZero"/>
        <c:auto val="1"/>
        <c:lblAlgn val="ctr"/>
        <c:lblOffset val="100"/>
        <c:noMultiLvlLbl val="0"/>
      </c:catAx>
      <c:valAx>
        <c:axId val="-137552987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30960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0.40322288816823526"/>
          <c:y val="0.90550529100529098"/>
          <c:w val="0.16177556058353321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-5400000" vert="horz"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 Balança comercial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PT-Todo o Mundo</a:t>
            </a:r>
          </a:p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8080"/>
                </a:solidFill>
                <a:latin typeface="Calibri"/>
              </a:rPr>
              <a:t>Pasta de madeira</a:t>
            </a:r>
          </a:p>
        </c:rich>
      </c:tx>
      <c:layout>
        <c:manualLayout>
          <c:xMode val="edge"/>
          <c:yMode val="edge"/>
          <c:x val="3.8640398165996881E-4"/>
          <c:y val="0.2253517643627879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891767785506961E-2"/>
          <c:y val="6.3082498210450963E-2"/>
          <c:w val="0.88947450629275948"/>
          <c:h val="0.73744797178130506"/>
        </c:manualLayout>
      </c:layout>
      <c:areaChart>
        <c:grouping val="standard"/>
        <c:varyColors val="0"/>
        <c:ser>
          <c:idx val="5"/>
          <c:order val="2"/>
          <c:tx>
            <c:strRef>
              <c:f>'Imp_Exp_PastaMadeira (2)'!$A$7</c:f>
              <c:strCache>
                <c:ptCount val="1"/>
                <c:pt idx="0">
                  <c:v>Saldo (exp-imp)</c:v>
                </c:pt>
              </c:strCache>
            </c:strRef>
          </c:tx>
          <c:spPr>
            <a:solidFill>
              <a:srgbClr val="9BBB59">
                <a:lumMod val="20000"/>
                <a:lumOff val="80000"/>
              </a:srgbClr>
            </a:solidFill>
            <a:ln w="25400" cap="sq" cmpd="sng">
              <a:solidFill>
                <a:srgbClr val="9BBB59"/>
              </a:solidFill>
              <a:prstDash val="sysDot"/>
            </a:ln>
          </c:spP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0-8B9B-4E44-8C55-D9EA21AAAB0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1-8B9B-4E44-8C55-D9EA21AAAB04}"/>
              </c:ext>
            </c:extLst>
          </c:dPt>
          <c:cat>
            <c:strRef>
              <c:f>'Imp_Exp_PastaMadeira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'Imp_Exp_PastaMadeira (2)'!$B$7:$Z$7</c:f>
              <c:numCache>
                <c:formatCode>#,##0</c:formatCode>
                <c:ptCount val="15"/>
                <c:pt idx="0">
                  <c:v>491.61277999999999</c:v>
                </c:pt>
                <c:pt idx="1">
                  <c:v>478.93193500000007</c:v>
                </c:pt>
                <c:pt idx="2">
                  <c:v>476.64604700000001</c:v>
                </c:pt>
                <c:pt idx="3">
                  <c:v>469.05836199999999</c:v>
                </c:pt>
                <c:pt idx="4">
                  <c:v>439.00919200000004</c:v>
                </c:pt>
                <c:pt idx="5">
                  <c:v>558.64150699999993</c:v>
                </c:pt>
                <c:pt idx="6">
                  <c:v>549.55831699999999</c:v>
                </c:pt>
                <c:pt idx="7">
                  <c:v>548.28067600000008</c:v>
                </c:pt>
                <c:pt idx="8">
                  <c:v>546.00203600000009</c:v>
                </c:pt>
                <c:pt idx="9">
                  <c:v>540.26522399999999</c:v>
                </c:pt>
                <c:pt idx="10">
                  <c:v>501.18749800000006</c:v>
                </c:pt>
                <c:pt idx="11">
                  <c:v>668.72575099999995</c:v>
                </c:pt>
                <c:pt idx="12">
                  <c:v>782.596226</c:v>
                </c:pt>
                <c:pt idx="13">
                  <c:v>698.76557600000001</c:v>
                </c:pt>
                <c:pt idx="14">
                  <c:v>492.25699033333325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9B-4E44-8C55-D9EA21AAA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75529328"/>
        <c:axId val="-1375528784"/>
      </c:areaChart>
      <c:barChart>
        <c:barDir val="col"/>
        <c:grouping val="clustered"/>
        <c:varyColors val="0"/>
        <c:ser>
          <c:idx val="3"/>
          <c:order val="0"/>
          <c:tx>
            <c:strRef>
              <c:f>'Imp_Exp_PastaMadeira (2)'!$A$5</c:f>
              <c:strCache>
                <c:ptCount val="1"/>
                <c:pt idx="0">
                  <c:v>Exportações 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B9B-4E44-8C55-D9EA21AAAB0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B9B-4E44-8C55-D9EA21AAAB0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9B-4E44-8C55-D9EA21AAAB0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B9B-4E44-8C55-D9EA21AAAB04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B9B-4E44-8C55-D9EA21AAAB0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B9B-4E44-8C55-D9EA21AAAB04}"/>
              </c:ext>
            </c:extLst>
          </c:dPt>
          <c:dPt>
            <c:idx val="23"/>
            <c:invertIfNegative val="0"/>
            <c:bubble3D val="0"/>
            <c:spPr>
              <a:solidFill>
                <a:srgbClr val="008080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8B9B-4E44-8C55-D9EA21AAAB04}"/>
              </c:ext>
            </c:extLst>
          </c:dPt>
          <c:cat>
            <c:strRef>
              <c:f>'Imp_Exp_PastaMadeira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'Imp_Exp_PastaMadeira (2)'!$B$5:$Z$5</c:f>
              <c:numCache>
                <c:formatCode>#,##0</c:formatCode>
                <c:ptCount val="15"/>
                <c:pt idx="0">
                  <c:v>564.03490099999999</c:v>
                </c:pt>
                <c:pt idx="1">
                  <c:v>534.14200200000005</c:v>
                </c:pt>
                <c:pt idx="2">
                  <c:v>526.51354000000003</c:v>
                </c:pt>
                <c:pt idx="3">
                  <c:v>534.27397199999996</c:v>
                </c:pt>
                <c:pt idx="4">
                  <c:v>506.34794300000004</c:v>
                </c:pt>
                <c:pt idx="5">
                  <c:v>633.12140699999998</c:v>
                </c:pt>
                <c:pt idx="6">
                  <c:v>629.74970299999995</c:v>
                </c:pt>
                <c:pt idx="7">
                  <c:v>647.85988300000008</c:v>
                </c:pt>
                <c:pt idx="8">
                  <c:v>673.26840700000002</c:v>
                </c:pt>
                <c:pt idx="9">
                  <c:v>640.053946</c:v>
                </c:pt>
                <c:pt idx="10">
                  <c:v>573.78496100000007</c:v>
                </c:pt>
                <c:pt idx="11">
                  <c:v>766.93908899999997</c:v>
                </c:pt>
                <c:pt idx="12">
                  <c:v>909.044893</c:v>
                </c:pt>
                <c:pt idx="13">
                  <c:v>804.78012699999999</c:v>
                </c:pt>
                <c:pt idx="14">
                  <c:v>565.00072541666657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B9B-4E44-8C55-D9EA21AAAB04}"/>
            </c:ext>
          </c:extLst>
        </c:ser>
        <c:ser>
          <c:idx val="4"/>
          <c:order val="1"/>
          <c:tx>
            <c:strRef>
              <c:f>'Imp_Exp_PastaMadeira (2)'!$A$6</c:f>
              <c:strCache>
                <c:ptCount val="1"/>
                <c:pt idx="0">
                  <c:v>Importações </c:v>
                </c:pt>
              </c:strCache>
            </c:strRef>
          </c:tx>
          <c:spPr>
            <a:solidFill>
              <a:srgbClr val="E46C0A"/>
            </a:solidFill>
          </c:spPr>
          <c:invertIfNegative val="0"/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B9B-4E44-8C55-D9EA21AAAB04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B9B-4E44-8C55-D9EA21AAAB04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B9B-4E44-8C55-D9EA21AAAB04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B9B-4E44-8C55-D9EA21AAAB04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B9B-4E44-8C55-D9EA21AAAB04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B9B-4E44-8C55-D9EA21AAAB04}"/>
              </c:ext>
            </c:extLst>
          </c:dPt>
          <c:dPt>
            <c:idx val="23"/>
            <c:invertIfNegative val="0"/>
            <c:bubble3D val="0"/>
            <c:spPr>
              <a:solidFill>
                <a:srgbClr val="E46C0A">
                  <a:alpha val="5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3-8B9B-4E44-8C55-D9EA21AAAB04}"/>
              </c:ext>
            </c:extLst>
          </c:dPt>
          <c:cat>
            <c:strRef>
              <c:f>'Imp_Exp_PastaMadeira (2)'!$B$4:$Z$4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média período</c:v>
                </c:pt>
              </c:strCache>
            </c:strRef>
          </c:cat>
          <c:val>
            <c:numRef>
              <c:f>'Imp_Exp_PastaMadeira (2)'!$B$6:$Z$6</c:f>
              <c:numCache>
                <c:formatCode>#,##0</c:formatCode>
                <c:ptCount val="15"/>
                <c:pt idx="0">
                  <c:v>72.422121000000004</c:v>
                </c:pt>
                <c:pt idx="1">
                  <c:v>55.210067000000002</c:v>
                </c:pt>
                <c:pt idx="2">
                  <c:v>49.867493000000003</c:v>
                </c:pt>
                <c:pt idx="3">
                  <c:v>65.215609999999998</c:v>
                </c:pt>
                <c:pt idx="4">
                  <c:v>67.338751000000002</c:v>
                </c:pt>
                <c:pt idx="5">
                  <c:v>74.479900000000001</c:v>
                </c:pt>
                <c:pt idx="6">
                  <c:v>80.191385999999994</c:v>
                </c:pt>
                <c:pt idx="7">
                  <c:v>99.579206999999997</c:v>
                </c:pt>
                <c:pt idx="8">
                  <c:v>127.26637099999999</c:v>
                </c:pt>
                <c:pt idx="9">
                  <c:v>99.788721999999993</c:v>
                </c:pt>
                <c:pt idx="10">
                  <c:v>72.597463000000005</c:v>
                </c:pt>
                <c:pt idx="11">
                  <c:v>98.213337999999993</c:v>
                </c:pt>
                <c:pt idx="12">
                  <c:v>126.448667</c:v>
                </c:pt>
                <c:pt idx="13">
                  <c:v>106.014551</c:v>
                </c:pt>
                <c:pt idx="14">
                  <c:v>72.743735083333334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B9B-4E44-8C55-D9EA21AAA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75529328"/>
        <c:axId val="-1375528784"/>
      </c:barChart>
      <c:catAx>
        <c:axId val="-137552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28784"/>
        <c:crosses val="autoZero"/>
        <c:auto val="1"/>
        <c:lblAlgn val="ctr"/>
        <c:lblOffset val="100"/>
        <c:noMultiLvlLbl val="0"/>
      </c:catAx>
      <c:valAx>
        <c:axId val="-137552878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milhões de euros</a:t>
                </a:r>
              </a:p>
            </c:rich>
          </c:tx>
          <c:layout>
            <c:manualLayout>
              <c:xMode val="edge"/>
              <c:yMode val="edge"/>
              <c:x val="4.057865519272174E-2"/>
              <c:y val="0.2368355379188712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-1375529328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40455159720775696"/>
          <c:y val="0.90550529100529098"/>
          <c:w val="0.16813436913108912"/>
          <c:h val="9.4494708994709006E-2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P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>
      <c:oddFooter>&amp;L&amp;"-,Bold"&amp;8&amp;K008080Fonte&amp;"-,Regular"&amp;K01+000: INE/GPP&amp;R&amp;8* dados provisórios</c:oddFooter>
    </c:headerFooter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mp_Exp_Vinho (2)'!A1"/><Relationship Id="rId13" Type="http://schemas.openxmlformats.org/officeDocument/2006/relationships/hyperlink" Target="#'Imp_Exp_Madeira (2)'!A1"/><Relationship Id="rId18" Type="http://schemas.openxmlformats.org/officeDocument/2006/relationships/hyperlink" Target="#'estrutura explora&#231;&#245;es'!A1"/><Relationship Id="rId3" Type="http://schemas.openxmlformats.org/officeDocument/2006/relationships/hyperlink" Target="#CAFP!A1"/><Relationship Id="rId7" Type="http://schemas.openxmlformats.org/officeDocument/2006/relationships/hyperlink" Target="#'Imp_Exp_Hortofruticolas (2)'!A1"/><Relationship Id="rId12" Type="http://schemas.openxmlformats.org/officeDocument/2006/relationships/hyperlink" Target="#'Imp_Exp_Cortica (2)'!A1"/><Relationship Id="rId17" Type="http://schemas.openxmlformats.org/officeDocument/2006/relationships/hyperlink" Target="#'Imp_Exp_Cereais (2)'!A1"/><Relationship Id="rId2" Type="http://schemas.openxmlformats.org/officeDocument/2006/relationships/image" Target="../media/image1.png"/><Relationship Id="rId16" Type="http://schemas.openxmlformats.org/officeDocument/2006/relationships/hyperlink" Target="#'Imp_Exp_ProdutosFloresta (2)'!A1"/><Relationship Id="rId1" Type="http://schemas.openxmlformats.org/officeDocument/2006/relationships/hyperlink" Target="http://www.gpp.pt/" TargetMode="External"/><Relationship Id="rId6" Type="http://schemas.openxmlformats.org/officeDocument/2006/relationships/hyperlink" Target="#Notas!A1"/><Relationship Id="rId11" Type="http://schemas.openxmlformats.org/officeDocument/2006/relationships/hyperlink" Target="#'Imp_Exp_Carnes (2)'!A1"/><Relationship Id="rId5" Type="http://schemas.openxmlformats.org/officeDocument/2006/relationships/hyperlink" Target="#Silvicultura!A1"/><Relationship Id="rId15" Type="http://schemas.openxmlformats.org/officeDocument/2006/relationships/hyperlink" Target="#'Imp_Exp_PapelCartao (2)'!A1"/><Relationship Id="rId10" Type="http://schemas.openxmlformats.org/officeDocument/2006/relationships/hyperlink" Target="#'Imp_Exp_Pecuaria (2)'!A1"/><Relationship Id="rId4" Type="http://schemas.openxmlformats.org/officeDocument/2006/relationships/hyperlink" Target="#Agricultura!A1"/><Relationship Id="rId9" Type="http://schemas.openxmlformats.org/officeDocument/2006/relationships/hyperlink" Target="#'Imp_Exp_Azeite (2)'!A1"/><Relationship Id="rId14" Type="http://schemas.openxmlformats.org/officeDocument/2006/relationships/hyperlink" Target="#'Imp_Exp_PastaMadeira (2)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INDICE!A1"/><Relationship Id="rId3" Type="http://schemas.openxmlformats.org/officeDocument/2006/relationships/hyperlink" Target="#CAF!A96"/><Relationship Id="rId7" Type="http://schemas.openxmlformats.org/officeDocument/2006/relationships/hyperlink" Target="#CAF!A183"/><Relationship Id="rId2" Type="http://schemas.openxmlformats.org/officeDocument/2006/relationships/hyperlink" Target="#CAF!A81"/><Relationship Id="rId1" Type="http://schemas.openxmlformats.org/officeDocument/2006/relationships/hyperlink" Target="#CAFP!A1"/><Relationship Id="rId6" Type="http://schemas.openxmlformats.org/officeDocument/2006/relationships/hyperlink" Target="#CAF!A174"/><Relationship Id="rId5" Type="http://schemas.openxmlformats.org/officeDocument/2006/relationships/hyperlink" Target="#CAF!A159"/><Relationship Id="rId4" Type="http://schemas.openxmlformats.org/officeDocument/2006/relationships/hyperlink" Target="#CAF!A111"/><Relationship Id="rId9" Type="http://schemas.openxmlformats.org/officeDocument/2006/relationships/hyperlink" Target="#CAF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gricultura!A170"/><Relationship Id="rId2" Type="http://schemas.openxmlformats.org/officeDocument/2006/relationships/hyperlink" Target="#Agricultura!A86"/><Relationship Id="rId1" Type="http://schemas.openxmlformats.org/officeDocument/2006/relationships/hyperlink" Target="#Agricultura!A1"/><Relationship Id="rId4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hyperlink" Target="#Silvicultura!A76"/><Relationship Id="rId1" Type="http://schemas.openxmlformats.org/officeDocument/2006/relationships/hyperlink" Target="#Silvicultur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INDICE!A1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59537</xdr:rowOff>
    </xdr:from>
    <xdr:to>
      <xdr:col>4</xdr:col>
      <xdr:colOff>1339312</xdr:colOff>
      <xdr:row>1</xdr:row>
      <xdr:rowOff>230942</xdr:rowOff>
    </xdr:to>
    <xdr:pic>
      <xdr:nvPicPr>
        <xdr:cNvPr id="8" name="Imagem 7" descr="Gabinete de Planeamento, Políticas e Administração Gera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281" y="59537"/>
          <a:ext cx="2268000" cy="397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261938</xdr:colOff>
      <xdr:row>7</xdr:row>
      <xdr:rowOff>23812</xdr:rowOff>
    </xdr:from>
    <xdr:to>
      <xdr:col>4</xdr:col>
      <xdr:colOff>2667000</xdr:colOff>
      <xdr:row>8</xdr:row>
      <xdr:rowOff>217687</xdr:rowOff>
    </xdr:to>
    <xdr:sp macro="" textlink="">
      <xdr:nvSpPr>
        <xdr:cNvPr id="2" name="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2594" y="2369343"/>
          <a:ext cx="3381375" cy="432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Complexo</a:t>
          </a:r>
          <a:r>
            <a:rPr lang="pt-PT" sz="1600" baseline="0">
              <a:solidFill>
                <a:schemeClr val="accent5">
                  <a:lumMod val="50000"/>
                </a:schemeClr>
              </a:solidFill>
            </a:rPr>
            <a:t> Agroflorestal e Pescas</a:t>
          </a:r>
          <a:endParaRPr lang="pt-PT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3081338</xdr:colOff>
      <xdr:row>7</xdr:row>
      <xdr:rowOff>21430</xdr:rowOff>
    </xdr:from>
    <xdr:to>
      <xdr:col>4</xdr:col>
      <xdr:colOff>6462713</xdr:colOff>
      <xdr:row>8</xdr:row>
      <xdr:rowOff>215305</xdr:rowOff>
    </xdr:to>
    <xdr:sp macro="" textlink="">
      <xdr:nvSpPr>
        <xdr:cNvPr id="3" name="Rectangle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98307" y="2366961"/>
          <a:ext cx="3381375" cy="432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Agricultura</a:t>
          </a:r>
        </a:p>
      </xdr:txBody>
    </xdr:sp>
    <xdr:clientData/>
  </xdr:twoCellAnchor>
  <xdr:twoCellAnchor>
    <xdr:from>
      <xdr:col>2</xdr:col>
      <xdr:colOff>273844</xdr:colOff>
      <xdr:row>9</xdr:row>
      <xdr:rowOff>190503</xdr:rowOff>
    </xdr:from>
    <xdr:to>
      <xdr:col>4</xdr:col>
      <xdr:colOff>2678906</xdr:colOff>
      <xdr:row>11</xdr:row>
      <xdr:rowOff>146253</xdr:rowOff>
    </xdr:to>
    <xdr:sp macro="" textlink="">
      <xdr:nvSpPr>
        <xdr:cNvPr id="5" name="Rectangl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0" y="2833691"/>
          <a:ext cx="3381375" cy="432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Silvicultura</a:t>
          </a:r>
        </a:p>
      </xdr:txBody>
    </xdr:sp>
    <xdr:clientData/>
  </xdr:twoCellAnchor>
  <xdr:twoCellAnchor>
    <xdr:from>
      <xdr:col>4</xdr:col>
      <xdr:colOff>3105151</xdr:colOff>
      <xdr:row>9</xdr:row>
      <xdr:rowOff>200028</xdr:rowOff>
    </xdr:from>
    <xdr:to>
      <xdr:col>4</xdr:col>
      <xdr:colOff>6465093</xdr:colOff>
      <xdr:row>11</xdr:row>
      <xdr:rowOff>155778</xdr:rowOff>
    </xdr:to>
    <xdr:sp macro="" textlink="">
      <xdr:nvSpPr>
        <xdr:cNvPr id="6" name="Rectangl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522120" y="3021809"/>
          <a:ext cx="3359942" cy="432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Notas Explicativas</a:t>
          </a:r>
        </a:p>
      </xdr:txBody>
    </xdr:sp>
    <xdr:clientData/>
  </xdr:twoCellAnchor>
  <xdr:twoCellAnchor>
    <xdr:from>
      <xdr:col>2</xdr:col>
      <xdr:colOff>342900</xdr:colOff>
      <xdr:row>17</xdr:row>
      <xdr:rowOff>180976</xdr:rowOff>
    </xdr:from>
    <xdr:to>
      <xdr:col>4</xdr:col>
      <xdr:colOff>1166587</xdr:colOff>
      <xdr:row>19</xdr:row>
      <xdr:rowOff>64726</xdr:rowOff>
    </xdr:to>
    <xdr:sp macro="" textlink="">
      <xdr:nvSpPr>
        <xdr:cNvPr id="9" name="Rectangle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83556" y="5157789"/>
          <a:ext cx="1800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Hortofrutícolas</a:t>
          </a:r>
        </a:p>
      </xdr:txBody>
    </xdr:sp>
    <xdr:clientData/>
  </xdr:twoCellAnchor>
  <xdr:twoCellAnchor>
    <xdr:from>
      <xdr:col>4</xdr:col>
      <xdr:colOff>1231899</xdr:colOff>
      <xdr:row>17</xdr:row>
      <xdr:rowOff>180976</xdr:rowOff>
    </xdr:from>
    <xdr:to>
      <xdr:col>4</xdr:col>
      <xdr:colOff>3031899</xdr:colOff>
      <xdr:row>19</xdr:row>
      <xdr:rowOff>64726</xdr:rowOff>
    </xdr:to>
    <xdr:sp macro="" textlink="">
      <xdr:nvSpPr>
        <xdr:cNvPr id="10" name="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48868" y="5157789"/>
          <a:ext cx="1800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Vinho</a:t>
          </a:r>
        </a:p>
      </xdr:txBody>
    </xdr:sp>
    <xdr:clientData/>
  </xdr:twoCellAnchor>
  <xdr:twoCellAnchor>
    <xdr:from>
      <xdr:col>4</xdr:col>
      <xdr:colOff>3097211</xdr:colOff>
      <xdr:row>17</xdr:row>
      <xdr:rowOff>180976</xdr:rowOff>
    </xdr:from>
    <xdr:to>
      <xdr:col>4</xdr:col>
      <xdr:colOff>4897211</xdr:colOff>
      <xdr:row>19</xdr:row>
      <xdr:rowOff>64726</xdr:rowOff>
    </xdr:to>
    <xdr:sp macro="" textlink="">
      <xdr:nvSpPr>
        <xdr:cNvPr id="11" name="Rectangle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514180" y="5157789"/>
          <a:ext cx="1800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Azeite</a:t>
          </a:r>
        </a:p>
      </xdr:txBody>
    </xdr:sp>
    <xdr:clientData/>
  </xdr:twoCellAnchor>
  <xdr:twoCellAnchor>
    <xdr:from>
      <xdr:col>4</xdr:col>
      <xdr:colOff>661987</xdr:colOff>
      <xdr:row>24</xdr:row>
      <xdr:rowOff>4762</xdr:rowOff>
    </xdr:from>
    <xdr:to>
      <xdr:col>4</xdr:col>
      <xdr:colOff>2677987</xdr:colOff>
      <xdr:row>25</xdr:row>
      <xdr:rowOff>126637</xdr:rowOff>
    </xdr:to>
    <xdr:sp macro="" textlink="">
      <xdr:nvSpPr>
        <xdr:cNvPr id="12" name="Rectangle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078956" y="5684043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Pecuária</a:t>
          </a:r>
        </a:p>
      </xdr:txBody>
    </xdr:sp>
    <xdr:clientData/>
  </xdr:twoCellAnchor>
  <xdr:twoCellAnchor>
    <xdr:from>
      <xdr:col>4</xdr:col>
      <xdr:colOff>3278981</xdr:colOff>
      <xdr:row>24</xdr:row>
      <xdr:rowOff>4762</xdr:rowOff>
    </xdr:from>
    <xdr:to>
      <xdr:col>4</xdr:col>
      <xdr:colOff>5294981</xdr:colOff>
      <xdr:row>25</xdr:row>
      <xdr:rowOff>126637</xdr:rowOff>
    </xdr:to>
    <xdr:sp macro="" textlink="">
      <xdr:nvSpPr>
        <xdr:cNvPr id="13" name="Rectangle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695950" y="5684043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Carnes</a:t>
          </a:r>
        </a:p>
      </xdr:txBody>
    </xdr:sp>
    <xdr:clientData/>
  </xdr:twoCellAnchor>
  <xdr:twoCellAnchor>
    <xdr:from>
      <xdr:col>3</xdr:col>
      <xdr:colOff>66675</xdr:colOff>
      <xdr:row>30</xdr:row>
      <xdr:rowOff>7144</xdr:rowOff>
    </xdr:from>
    <xdr:to>
      <xdr:col>4</xdr:col>
      <xdr:colOff>1475456</xdr:colOff>
      <xdr:row>31</xdr:row>
      <xdr:rowOff>129019</xdr:rowOff>
    </xdr:to>
    <xdr:sp macro="" textlink="">
      <xdr:nvSpPr>
        <xdr:cNvPr id="14" name="Rectangle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876425" y="6722269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Cortiça</a:t>
          </a:r>
        </a:p>
      </xdr:txBody>
    </xdr:sp>
    <xdr:clientData/>
  </xdr:twoCellAnchor>
  <xdr:twoCellAnchor>
    <xdr:from>
      <xdr:col>4</xdr:col>
      <xdr:colOff>2076450</xdr:colOff>
      <xdr:row>30</xdr:row>
      <xdr:rowOff>4762</xdr:rowOff>
    </xdr:from>
    <xdr:to>
      <xdr:col>4</xdr:col>
      <xdr:colOff>4092450</xdr:colOff>
      <xdr:row>31</xdr:row>
      <xdr:rowOff>126637</xdr:rowOff>
    </xdr:to>
    <xdr:sp macro="" textlink="">
      <xdr:nvSpPr>
        <xdr:cNvPr id="15" name="Rectangle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93419" y="6719887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Madeira</a:t>
          </a:r>
        </a:p>
      </xdr:txBody>
    </xdr:sp>
    <xdr:clientData/>
  </xdr:twoCellAnchor>
  <xdr:twoCellAnchor>
    <xdr:from>
      <xdr:col>4</xdr:col>
      <xdr:colOff>4569618</xdr:colOff>
      <xdr:row>29</xdr:row>
      <xdr:rowOff>192881</xdr:rowOff>
    </xdr:from>
    <xdr:to>
      <xdr:col>4</xdr:col>
      <xdr:colOff>6585618</xdr:colOff>
      <xdr:row>31</xdr:row>
      <xdr:rowOff>112350</xdr:rowOff>
    </xdr:to>
    <xdr:sp macro="" textlink="">
      <xdr:nvSpPr>
        <xdr:cNvPr id="16" name="Rectangle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986587" y="6705600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Pasta</a:t>
          </a:r>
          <a:r>
            <a:rPr lang="pt-PT" sz="1600" baseline="0">
              <a:solidFill>
                <a:schemeClr val="accent5">
                  <a:lumMod val="50000"/>
                </a:schemeClr>
              </a:solidFill>
            </a:rPr>
            <a:t> de madeira</a:t>
          </a:r>
          <a:endParaRPr lang="pt-PT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766762</xdr:colOff>
      <xdr:row>32</xdr:row>
      <xdr:rowOff>147638</xdr:rowOff>
    </xdr:from>
    <xdr:to>
      <xdr:col>4</xdr:col>
      <xdr:colOff>2782762</xdr:colOff>
      <xdr:row>34</xdr:row>
      <xdr:rowOff>102825</xdr:rowOff>
    </xdr:to>
    <xdr:sp macro="" textlink="">
      <xdr:nvSpPr>
        <xdr:cNvPr id="17" name="Rectangle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183731" y="7303294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Papel</a:t>
          </a:r>
          <a:r>
            <a:rPr lang="pt-PT" sz="1600" baseline="0">
              <a:solidFill>
                <a:schemeClr val="accent5">
                  <a:lumMod val="50000"/>
                </a:schemeClr>
              </a:solidFill>
            </a:rPr>
            <a:t> e cartão</a:t>
          </a:r>
          <a:endParaRPr lang="pt-PT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3383756</xdr:colOff>
      <xdr:row>32</xdr:row>
      <xdr:rowOff>145256</xdr:rowOff>
    </xdr:from>
    <xdr:to>
      <xdr:col>4</xdr:col>
      <xdr:colOff>5399756</xdr:colOff>
      <xdr:row>34</xdr:row>
      <xdr:rowOff>100443</xdr:rowOff>
    </xdr:to>
    <xdr:sp macro="" textlink="">
      <xdr:nvSpPr>
        <xdr:cNvPr id="18" name="Rectangle 1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800725" y="7300912"/>
          <a:ext cx="2016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Produtos</a:t>
          </a:r>
          <a:r>
            <a:rPr lang="pt-PT" sz="1600" baseline="0">
              <a:solidFill>
                <a:schemeClr val="accent5">
                  <a:lumMod val="50000"/>
                </a:schemeClr>
              </a:solidFill>
            </a:rPr>
            <a:t> da floresta</a:t>
          </a:r>
          <a:endParaRPr lang="pt-PT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4</xdr:col>
      <xdr:colOff>4962524</xdr:colOff>
      <xdr:row>17</xdr:row>
      <xdr:rowOff>180976</xdr:rowOff>
    </xdr:from>
    <xdr:to>
      <xdr:col>4</xdr:col>
      <xdr:colOff>6762524</xdr:colOff>
      <xdr:row>19</xdr:row>
      <xdr:rowOff>64726</xdr:rowOff>
    </xdr:to>
    <xdr:sp macro="" textlink="">
      <xdr:nvSpPr>
        <xdr:cNvPr id="19" name="Rectangle 1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79493" y="5157789"/>
          <a:ext cx="1800000" cy="360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Cereais</a:t>
          </a:r>
        </a:p>
      </xdr:txBody>
    </xdr:sp>
    <xdr:clientData/>
  </xdr:twoCellAnchor>
  <xdr:twoCellAnchor>
    <xdr:from>
      <xdr:col>4</xdr:col>
      <xdr:colOff>1226343</xdr:colOff>
      <xdr:row>12</xdr:row>
      <xdr:rowOff>47627</xdr:rowOff>
    </xdr:from>
    <xdr:to>
      <xdr:col>4</xdr:col>
      <xdr:colOff>4607718</xdr:colOff>
      <xdr:row>13</xdr:row>
      <xdr:rowOff>241502</xdr:rowOff>
    </xdr:to>
    <xdr:sp macro="" textlink="">
      <xdr:nvSpPr>
        <xdr:cNvPr id="20" name="Rectangle 1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643312" y="3405190"/>
          <a:ext cx="3381375" cy="432000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Estruturas</a:t>
          </a:r>
          <a:r>
            <a:rPr lang="pt-PT" sz="1600" baseline="0">
              <a:solidFill>
                <a:schemeClr val="accent5">
                  <a:lumMod val="50000"/>
                </a:schemeClr>
              </a:solidFill>
            </a:rPr>
            <a:t> das Explorações Agrícolas</a:t>
          </a:r>
          <a:endParaRPr lang="pt-PT" sz="16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28575</xdr:rowOff>
    </xdr:from>
    <xdr:to>
      <xdr:col>26</xdr:col>
      <xdr:colOff>428624</xdr:colOff>
      <xdr:row>23</xdr:row>
      <xdr:rowOff>10575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0</xdr:row>
      <xdr:rowOff>57150</xdr:rowOff>
    </xdr:from>
    <xdr:to>
      <xdr:col>8</xdr:col>
      <xdr:colOff>395111</xdr:colOff>
      <xdr:row>0</xdr:row>
      <xdr:rowOff>342900</xdr:rowOff>
    </xdr:to>
    <xdr:sp macro="[0]!IndiceAzeite" textlink="">
      <xdr:nvSpPr>
        <xdr:cNvPr id="4" name="CaixaDeTexto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2362200" y="57150"/>
          <a:ext cx="0" cy="2857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1264583</xdr:colOff>
      <xdr:row>1</xdr:row>
      <xdr:rowOff>392907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0" y="4000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17</xdr:row>
      <xdr:rowOff>19050</xdr:rowOff>
    </xdr:from>
    <xdr:to>
      <xdr:col>26</xdr:col>
      <xdr:colOff>314325</xdr:colOff>
      <xdr:row>27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495300</xdr:colOff>
      <xdr:row>18</xdr:row>
      <xdr:rowOff>6350</xdr:rowOff>
    </xdr:from>
    <xdr:to>
      <xdr:col>29</xdr:col>
      <xdr:colOff>484011</xdr:colOff>
      <xdr:row>19</xdr:row>
      <xdr:rowOff>181680</xdr:rowOff>
    </xdr:to>
    <xdr:sp macro="[0]!IndicePecuaria" textlink="">
      <xdr:nvSpPr>
        <xdr:cNvPr id="3" name="CaixaDeTexto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6764000" y="4473575"/>
          <a:ext cx="731661" cy="4039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4</xdr:col>
      <xdr:colOff>533400</xdr:colOff>
      <xdr:row>0</xdr:row>
      <xdr:rowOff>50800</xdr:rowOff>
    </xdr:from>
    <xdr:to>
      <xdr:col>5</xdr:col>
      <xdr:colOff>566561</xdr:colOff>
      <xdr:row>0</xdr:row>
      <xdr:rowOff>336550</xdr:rowOff>
    </xdr:to>
    <xdr:sp macro="[0]!IndicePecuaria" textlink="">
      <xdr:nvSpPr>
        <xdr:cNvPr id="4" name="CaixaDeTexto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4171950" y="50800"/>
          <a:ext cx="0" cy="2857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1264583</xdr:colOff>
      <xdr:row>1</xdr:row>
      <xdr:rowOff>392907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0" y="4000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21</xdr:row>
      <xdr:rowOff>19050</xdr:rowOff>
    </xdr:from>
    <xdr:to>
      <xdr:col>26</xdr:col>
      <xdr:colOff>323850</xdr:colOff>
      <xdr:row>31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704850</xdr:colOff>
      <xdr:row>0</xdr:row>
      <xdr:rowOff>57150</xdr:rowOff>
    </xdr:from>
    <xdr:to>
      <xdr:col>6</xdr:col>
      <xdr:colOff>1411</xdr:colOff>
      <xdr:row>0</xdr:row>
      <xdr:rowOff>341550</xdr:rowOff>
    </xdr:to>
    <xdr:sp macro="[0]!IndiceCarnes" textlink="">
      <xdr:nvSpPr>
        <xdr:cNvPr id="4" name="CaixaDeTexto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3876675" y="57150"/>
          <a:ext cx="0" cy="284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304800</xdr:colOff>
      <xdr:row>1</xdr:row>
      <xdr:rowOff>47625</xdr:rowOff>
    </xdr:from>
    <xdr:to>
      <xdr:col>0</xdr:col>
      <xdr:colOff>1569383</xdr:colOff>
      <xdr:row>2</xdr:row>
      <xdr:rowOff>40482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04800" y="447675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19050</xdr:rowOff>
    </xdr:from>
    <xdr:to>
      <xdr:col>26</xdr:col>
      <xdr:colOff>495299</xdr:colOff>
      <xdr:row>27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0</xdr:row>
      <xdr:rowOff>57150</xdr:rowOff>
    </xdr:from>
    <xdr:to>
      <xdr:col>7</xdr:col>
      <xdr:colOff>366536</xdr:colOff>
      <xdr:row>0</xdr:row>
      <xdr:rowOff>330200</xdr:rowOff>
    </xdr:to>
    <xdr:sp macro="[0]!IndiceCortica" textlink="">
      <xdr:nvSpPr>
        <xdr:cNvPr id="3" name="CaixaDeText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3848100" y="57150"/>
          <a:ext cx="0" cy="2730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219075</xdr:colOff>
      <xdr:row>1</xdr:row>
      <xdr:rowOff>57150</xdr:rowOff>
    </xdr:from>
    <xdr:to>
      <xdr:col>0</xdr:col>
      <xdr:colOff>1483658</xdr:colOff>
      <xdr:row>2</xdr:row>
      <xdr:rowOff>50007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219075" y="45720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19050</xdr:rowOff>
    </xdr:from>
    <xdr:to>
      <xdr:col>26</xdr:col>
      <xdr:colOff>533400</xdr:colOff>
      <xdr:row>19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685800</xdr:colOff>
      <xdr:row>0</xdr:row>
      <xdr:rowOff>57150</xdr:rowOff>
    </xdr:from>
    <xdr:to>
      <xdr:col>7</xdr:col>
      <xdr:colOff>14111</xdr:colOff>
      <xdr:row>0</xdr:row>
      <xdr:rowOff>330200</xdr:rowOff>
    </xdr:to>
    <xdr:sp macro="[0]!IndiceHorto" textlink="">
      <xdr:nvSpPr>
        <xdr:cNvPr id="4" name="CaixaDeTexto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3781425" y="57150"/>
          <a:ext cx="0" cy="2730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200025</xdr:colOff>
      <xdr:row>1</xdr:row>
      <xdr:rowOff>104775</xdr:rowOff>
    </xdr:from>
    <xdr:to>
      <xdr:col>0</xdr:col>
      <xdr:colOff>1464608</xdr:colOff>
      <xdr:row>2</xdr:row>
      <xdr:rowOff>97632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200025" y="504825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19050</xdr:rowOff>
    </xdr:from>
    <xdr:to>
      <xdr:col>26</xdr:col>
      <xdr:colOff>438150</xdr:colOff>
      <xdr:row>19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0</xdr:row>
      <xdr:rowOff>57150</xdr:rowOff>
    </xdr:from>
    <xdr:to>
      <xdr:col>9</xdr:col>
      <xdr:colOff>376061</xdr:colOff>
      <xdr:row>0</xdr:row>
      <xdr:rowOff>330200</xdr:rowOff>
    </xdr:to>
    <xdr:sp macro="[0]!IndicePastaMadeira" textlink="">
      <xdr:nvSpPr>
        <xdr:cNvPr id="4" name="CaixaDeTexto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133725" y="57150"/>
          <a:ext cx="0" cy="2730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171450</xdr:colOff>
      <xdr:row>1</xdr:row>
      <xdr:rowOff>66675</xdr:rowOff>
    </xdr:from>
    <xdr:to>
      <xdr:col>0</xdr:col>
      <xdr:colOff>1436033</xdr:colOff>
      <xdr:row>2</xdr:row>
      <xdr:rowOff>59532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71450" y="466725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25</xdr:col>
      <xdr:colOff>523874</xdr:colOff>
      <xdr:row>19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0</xdr:row>
      <xdr:rowOff>47625</xdr:rowOff>
    </xdr:from>
    <xdr:to>
      <xdr:col>8</xdr:col>
      <xdr:colOff>385586</xdr:colOff>
      <xdr:row>0</xdr:row>
      <xdr:rowOff>320675</xdr:rowOff>
    </xdr:to>
    <xdr:sp macro="[0]!IndicePapelCartao" textlink="">
      <xdr:nvSpPr>
        <xdr:cNvPr id="4" name="CaixaDeTexto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133725" y="47625"/>
          <a:ext cx="0" cy="2730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342900</xdr:colOff>
      <xdr:row>1</xdr:row>
      <xdr:rowOff>38100</xdr:rowOff>
    </xdr:from>
    <xdr:to>
      <xdr:col>0</xdr:col>
      <xdr:colOff>1607483</xdr:colOff>
      <xdr:row>2</xdr:row>
      <xdr:rowOff>30957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342900" y="4381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47625</xdr:rowOff>
    </xdr:from>
    <xdr:to>
      <xdr:col>26</xdr:col>
      <xdr:colOff>600075</xdr:colOff>
      <xdr:row>31</xdr:row>
      <xdr:rowOff>29625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0</xdr:row>
      <xdr:rowOff>66675</xdr:rowOff>
    </xdr:from>
    <xdr:to>
      <xdr:col>9</xdr:col>
      <xdr:colOff>61736</xdr:colOff>
      <xdr:row>0</xdr:row>
      <xdr:rowOff>339725</xdr:rowOff>
    </xdr:to>
    <xdr:sp macro="[0]!IndiceFloresta" textlink="">
      <xdr:nvSpPr>
        <xdr:cNvPr id="4" name="CaixaDeTexto 5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3333750" y="66675"/>
          <a:ext cx="0" cy="2730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161925</xdr:colOff>
      <xdr:row>1</xdr:row>
      <xdr:rowOff>47625</xdr:rowOff>
    </xdr:from>
    <xdr:to>
      <xdr:col>0</xdr:col>
      <xdr:colOff>1426508</xdr:colOff>
      <xdr:row>2</xdr:row>
      <xdr:rowOff>40482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61925" y="447675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130175</xdr:colOff>
      <xdr:row>64</xdr:row>
      <xdr:rowOff>47625</xdr:rowOff>
    </xdr:from>
    <xdr:to>
      <xdr:col>16</xdr:col>
      <xdr:colOff>610657</xdr:colOff>
      <xdr:row>65</xdr:row>
      <xdr:rowOff>85726</xdr:rowOff>
    </xdr:to>
    <xdr:sp macro="" textlink="">
      <xdr:nvSpPr>
        <xdr:cNvPr id="3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538258" y="13774208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</xdr:col>
      <xdr:colOff>211666</xdr:colOff>
      <xdr:row>1</xdr:row>
      <xdr:rowOff>246943</xdr:rowOff>
    </xdr:from>
    <xdr:to>
      <xdr:col>4</xdr:col>
      <xdr:colOff>547555</xdr:colOff>
      <xdr:row>3</xdr:row>
      <xdr:rowOff>47388</xdr:rowOff>
    </xdr:to>
    <xdr:sp macro="" textlink="">
      <xdr:nvSpPr>
        <xdr:cNvPr id="15" name="CaixaDeTexto 14">
          <a:hlinkClick xmlns:r="http://schemas.openxmlformats.org/officeDocument/2006/relationships" r:id="rId2" tooltip="A81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944055" y="571499"/>
          <a:ext cx="16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Importações</a:t>
          </a:r>
        </a:p>
      </xdr:txBody>
    </xdr:sp>
    <xdr:clientData fPrintsWithSheet="0"/>
  </xdr:twoCellAnchor>
  <xdr:twoCellAnchor>
    <xdr:from>
      <xdr:col>5</xdr:col>
      <xdr:colOff>204610</xdr:colOff>
      <xdr:row>2</xdr:row>
      <xdr:rowOff>7055</xdr:rowOff>
    </xdr:from>
    <xdr:to>
      <xdr:col>7</xdr:col>
      <xdr:colOff>540499</xdr:colOff>
      <xdr:row>3</xdr:row>
      <xdr:rowOff>61500</xdr:rowOff>
    </xdr:to>
    <xdr:sp macro="" textlink="">
      <xdr:nvSpPr>
        <xdr:cNvPr id="16" name="CaixaDeTexto 15">
          <a:hlinkClick xmlns:r="http://schemas.openxmlformats.org/officeDocument/2006/relationships" r:id="rId3" tooltip="A96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863166" y="585611"/>
          <a:ext cx="16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Exportações</a:t>
          </a:r>
        </a:p>
      </xdr:txBody>
    </xdr:sp>
    <xdr:clientData fPrintsWithSheet="0"/>
  </xdr:twoCellAnchor>
  <xdr:twoCellAnchor>
    <xdr:from>
      <xdr:col>8</xdr:col>
      <xdr:colOff>190500</xdr:colOff>
      <xdr:row>2</xdr:row>
      <xdr:rowOff>14111</xdr:rowOff>
    </xdr:from>
    <xdr:to>
      <xdr:col>10</xdr:col>
      <xdr:colOff>526389</xdr:colOff>
      <xdr:row>3</xdr:row>
      <xdr:rowOff>68556</xdr:rowOff>
    </xdr:to>
    <xdr:sp macro="" textlink="">
      <xdr:nvSpPr>
        <xdr:cNvPr id="17" name="CaixaDeTexto 16">
          <a:hlinkClick xmlns:r="http://schemas.openxmlformats.org/officeDocument/2006/relationships" r:id="rId4" tooltip="A11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775222" y="592667"/>
          <a:ext cx="16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Saldo comercial</a:t>
          </a:r>
        </a:p>
      </xdr:txBody>
    </xdr:sp>
    <xdr:clientData fPrintsWithSheet="0"/>
  </xdr:twoCellAnchor>
  <xdr:twoCellAnchor>
    <xdr:from>
      <xdr:col>2</xdr:col>
      <xdr:colOff>211665</xdr:colOff>
      <xdr:row>4</xdr:row>
      <xdr:rowOff>56444</xdr:rowOff>
    </xdr:from>
    <xdr:to>
      <xdr:col>4</xdr:col>
      <xdr:colOff>547554</xdr:colOff>
      <xdr:row>5</xdr:row>
      <xdr:rowOff>146166</xdr:rowOff>
    </xdr:to>
    <xdr:sp macro="" textlink="">
      <xdr:nvSpPr>
        <xdr:cNvPr id="20" name="CaixaDeTexto 19">
          <a:hlinkClick xmlns:r="http://schemas.openxmlformats.org/officeDocument/2006/relationships" r:id="rId5" tooltip="A159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3944054" y="994833"/>
          <a:ext cx="16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Peso no saldo</a:t>
          </a:r>
        </a:p>
      </xdr:txBody>
    </xdr:sp>
    <xdr:clientData fPrintsWithSheet="0"/>
  </xdr:twoCellAnchor>
  <xdr:twoCellAnchor>
    <xdr:from>
      <xdr:col>5</xdr:col>
      <xdr:colOff>211666</xdr:colOff>
      <xdr:row>4</xdr:row>
      <xdr:rowOff>70555</xdr:rowOff>
    </xdr:from>
    <xdr:to>
      <xdr:col>7</xdr:col>
      <xdr:colOff>547555</xdr:colOff>
      <xdr:row>5</xdr:row>
      <xdr:rowOff>160277</xdr:rowOff>
    </xdr:to>
    <xdr:sp macro="" textlink="">
      <xdr:nvSpPr>
        <xdr:cNvPr id="21" name="CaixaDeTexto 20">
          <a:hlinkClick xmlns:r="http://schemas.openxmlformats.org/officeDocument/2006/relationships" r:id="rId6" tooltip="A174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5870222" y="1008944"/>
          <a:ext cx="16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Taxa de cobertura</a:t>
          </a:r>
        </a:p>
      </xdr:txBody>
    </xdr:sp>
    <xdr:clientData fPrintsWithSheet="0"/>
  </xdr:twoCellAnchor>
  <xdr:twoCellAnchor>
    <xdr:from>
      <xdr:col>8</xdr:col>
      <xdr:colOff>204611</xdr:colOff>
      <xdr:row>4</xdr:row>
      <xdr:rowOff>63499</xdr:rowOff>
    </xdr:from>
    <xdr:to>
      <xdr:col>10</xdr:col>
      <xdr:colOff>540500</xdr:colOff>
      <xdr:row>5</xdr:row>
      <xdr:rowOff>153221</xdr:rowOff>
    </xdr:to>
    <xdr:sp macro="" textlink="">
      <xdr:nvSpPr>
        <xdr:cNvPr id="22" name="CaixaDeTexto 21">
          <a:hlinkClick xmlns:r="http://schemas.openxmlformats.org/officeDocument/2006/relationships" r:id="rId7" tooltip="A183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789333" y="1001888"/>
          <a:ext cx="16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Autoaprovisionamento</a:t>
          </a:r>
        </a:p>
      </xdr:txBody>
    </xdr:sp>
    <xdr:clientData fPrintsWithSheet="0"/>
  </xdr:twoCellAnchor>
  <xdr:twoCellAnchor>
    <xdr:from>
      <xdr:col>14</xdr:col>
      <xdr:colOff>381000</xdr:colOff>
      <xdr:row>2</xdr:row>
      <xdr:rowOff>127000</xdr:rowOff>
    </xdr:from>
    <xdr:to>
      <xdr:col>16</xdr:col>
      <xdr:colOff>417916</xdr:colOff>
      <xdr:row>5</xdr:row>
      <xdr:rowOff>1323</xdr:rowOff>
    </xdr:to>
    <xdr:sp macro="" textlink="">
      <xdr:nvSpPr>
        <xdr:cNvPr id="2" name="Rectangle 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175250" y="709083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  <xdr:twoCellAnchor>
    <xdr:from>
      <xdr:col>16</xdr:col>
      <xdr:colOff>0</xdr:colOff>
      <xdr:row>100</xdr:row>
      <xdr:rowOff>0</xdr:rowOff>
    </xdr:from>
    <xdr:to>
      <xdr:col>17</xdr:col>
      <xdr:colOff>480483</xdr:colOff>
      <xdr:row>100</xdr:row>
      <xdr:rowOff>228601</xdr:rowOff>
    </xdr:to>
    <xdr:sp macro="" textlink="">
      <xdr:nvSpPr>
        <xdr:cNvPr id="27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6021917" y="23219833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16</xdr:col>
      <xdr:colOff>321733</xdr:colOff>
      <xdr:row>117</xdr:row>
      <xdr:rowOff>152400</xdr:rowOff>
    </xdr:from>
    <xdr:to>
      <xdr:col>18</xdr:col>
      <xdr:colOff>188383</xdr:colOff>
      <xdr:row>117</xdr:row>
      <xdr:rowOff>381001</xdr:rowOff>
    </xdr:to>
    <xdr:sp macro="" textlink="">
      <xdr:nvSpPr>
        <xdr:cNvPr id="28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6343650" y="27679650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17</xdr:col>
      <xdr:colOff>127000</xdr:colOff>
      <xdr:row>170</xdr:row>
      <xdr:rowOff>148166</xdr:rowOff>
    </xdr:from>
    <xdr:to>
      <xdr:col>18</xdr:col>
      <xdr:colOff>607483</xdr:colOff>
      <xdr:row>170</xdr:row>
      <xdr:rowOff>376767</xdr:rowOff>
    </xdr:to>
    <xdr:sp macro="" textlink="">
      <xdr:nvSpPr>
        <xdr:cNvPr id="31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6762750" y="40978666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17</xdr:col>
      <xdr:colOff>601133</xdr:colOff>
      <xdr:row>222</xdr:row>
      <xdr:rowOff>198967</xdr:rowOff>
    </xdr:from>
    <xdr:to>
      <xdr:col>19</xdr:col>
      <xdr:colOff>467782</xdr:colOff>
      <xdr:row>222</xdr:row>
      <xdr:rowOff>427568</xdr:rowOff>
    </xdr:to>
    <xdr:sp macro="" textlink="">
      <xdr:nvSpPr>
        <xdr:cNvPr id="34" name="CaixaDeTexto 5">
          <a:hlinkClick xmlns:r="http://schemas.openxmlformats.org/officeDocument/2006/relationships" r:id="rId9" tooltip="A1"/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7236883" y="54142217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18</xdr:col>
      <xdr:colOff>105834</xdr:colOff>
      <xdr:row>241</xdr:row>
      <xdr:rowOff>179916</xdr:rowOff>
    </xdr:from>
    <xdr:to>
      <xdr:col>19</xdr:col>
      <xdr:colOff>586316</xdr:colOff>
      <xdr:row>241</xdr:row>
      <xdr:rowOff>408517</xdr:rowOff>
    </xdr:to>
    <xdr:sp macro="" textlink="">
      <xdr:nvSpPr>
        <xdr:cNvPr id="35" name="CaixaDeTexto 5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355417" y="58843333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18</xdr:col>
      <xdr:colOff>127000</xdr:colOff>
      <xdr:row>258</xdr:row>
      <xdr:rowOff>243418</xdr:rowOff>
    </xdr:from>
    <xdr:to>
      <xdr:col>19</xdr:col>
      <xdr:colOff>607482</xdr:colOff>
      <xdr:row>258</xdr:row>
      <xdr:rowOff>472019</xdr:rowOff>
    </xdr:to>
    <xdr:sp macro="" textlink="">
      <xdr:nvSpPr>
        <xdr:cNvPr id="36" name="CaixaDeTexto 5">
          <a:hlinkClick xmlns:r="http://schemas.openxmlformats.org/officeDocument/2006/relationships" r:id="rId9" tooltip="A1"/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376583" y="63214251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0</xdr:colOff>
      <xdr:row>136</xdr:row>
      <xdr:rowOff>0</xdr:rowOff>
    </xdr:from>
    <xdr:to>
      <xdr:col>16</xdr:col>
      <xdr:colOff>480482</xdr:colOff>
      <xdr:row>136</xdr:row>
      <xdr:rowOff>228601</xdr:rowOff>
    </xdr:to>
    <xdr:sp macro="" textlink="">
      <xdr:nvSpPr>
        <xdr:cNvPr id="37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408083" y="32215667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16</xdr:col>
      <xdr:colOff>0</xdr:colOff>
      <xdr:row>153</xdr:row>
      <xdr:rowOff>0</xdr:rowOff>
    </xdr:from>
    <xdr:to>
      <xdr:col>17</xdr:col>
      <xdr:colOff>480482</xdr:colOff>
      <xdr:row>153</xdr:row>
      <xdr:rowOff>228601</xdr:rowOff>
    </xdr:to>
    <xdr:sp macro="" textlink="">
      <xdr:nvSpPr>
        <xdr:cNvPr id="38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5408083" y="36523083"/>
          <a:ext cx="1094316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81</xdr:row>
      <xdr:rowOff>47625</xdr:rowOff>
    </xdr:from>
    <xdr:to>
      <xdr:col>16</xdr:col>
      <xdr:colOff>610657</xdr:colOff>
      <xdr:row>82</xdr:row>
      <xdr:rowOff>85726</xdr:rowOff>
    </xdr:to>
    <xdr:sp macro="" textlink="">
      <xdr:nvSpPr>
        <xdr:cNvPr id="18" name="CaixaDeTexto 17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98</xdr:row>
      <xdr:rowOff>47625</xdr:rowOff>
    </xdr:from>
    <xdr:to>
      <xdr:col>16</xdr:col>
      <xdr:colOff>610657</xdr:colOff>
      <xdr:row>99</xdr:row>
      <xdr:rowOff>85726</xdr:rowOff>
    </xdr:to>
    <xdr:sp macro="" textlink="">
      <xdr:nvSpPr>
        <xdr:cNvPr id="19" name="CaixaDeTexto 18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115</xdr:row>
      <xdr:rowOff>47625</xdr:rowOff>
    </xdr:from>
    <xdr:to>
      <xdr:col>16</xdr:col>
      <xdr:colOff>610657</xdr:colOff>
      <xdr:row>116</xdr:row>
      <xdr:rowOff>85726</xdr:rowOff>
    </xdr:to>
    <xdr:sp macro="" textlink="">
      <xdr:nvSpPr>
        <xdr:cNvPr id="23" name="CaixaDeTexto 2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132</xdr:row>
      <xdr:rowOff>47625</xdr:rowOff>
    </xdr:from>
    <xdr:to>
      <xdr:col>16</xdr:col>
      <xdr:colOff>610657</xdr:colOff>
      <xdr:row>133</xdr:row>
      <xdr:rowOff>85726</xdr:rowOff>
    </xdr:to>
    <xdr:sp macro="" textlink="">
      <xdr:nvSpPr>
        <xdr:cNvPr id="24" name="CaixaDeTexto 23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151</xdr:row>
      <xdr:rowOff>47625</xdr:rowOff>
    </xdr:from>
    <xdr:to>
      <xdr:col>16</xdr:col>
      <xdr:colOff>610657</xdr:colOff>
      <xdr:row>152</xdr:row>
      <xdr:rowOff>85726</xdr:rowOff>
    </xdr:to>
    <xdr:sp macro="" textlink="">
      <xdr:nvSpPr>
        <xdr:cNvPr id="25" name="CaixaDeTexto 24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168</xdr:row>
      <xdr:rowOff>47625</xdr:rowOff>
    </xdr:from>
    <xdr:to>
      <xdr:col>16</xdr:col>
      <xdr:colOff>610657</xdr:colOff>
      <xdr:row>169</xdr:row>
      <xdr:rowOff>85726</xdr:rowOff>
    </xdr:to>
    <xdr:sp macro="" textlink="">
      <xdr:nvSpPr>
        <xdr:cNvPr id="26" name="CaixaDeTexto 25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185</xdr:row>
      <xdr:rowOff>47625</xdr:rowOff>
    </xdr:from>
    <xdr:to>
      <xdr:col>16</xdr:col>
      <xdr:colOff>610657</xdr:colOff>
      <xdr:row>186</xdr:row>
      <xdr:rowOff>85726</xdr:rowOff>
    </xdr:to>
    <xdr:sp macro="" textlink="">
      <xdr:nvSpPr>
        <xdr:cNvPr id="29" name="CaixaDeTexto 28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203</xdr:row>
      <xdr:rowOff>47625</xdr:rowOff>
    </xdr:from>
    <xdr:to>
      <xdr:col>16</xdr:col>
      <xdr:colOff>610657</xdr:colOff>
      <xdr:row>204</xdr:row>
      <xdr:rowOff>85726</xdr:rowOff>
    </xdr:to>
    <xdr:sp macro="" textlink="">
      <xdr:nvSpPr>
        <xdr:cNvPr id="30" name="CaixaDeTexto 29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220</xdr:row>
      <xdr:rowOff>47625</xdr:rowOff>
    </xdr:from>
    <xdr:to>
      <xdr:col>16</xdr:col>
      <xdr:colOff>610657</xdr:colOff>
      <xdr:row>221</xdr:row>
      <xdr:rowOff>85726</xdr:rowOff>
    </xdr:to>
    <xdr:sp macro="" textlink="">
      <xdr:nvSpPr>
        <xdr:cNvPr id="32" name="CaixaDeTexto 31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239</xdr:row>
      <xdr:rowOff>47625</xdr:rowOff>
    </xdr:from>
    <xdr:to>
      <xdr:col>16</xdr:col>
      <xdr:colOff>610657</xdr:colOff>
      <xdr:row>240</xdr:row>
      <xdr:rowOff>85726</xdr:rowOff>
    </xdr:to>
    <xdr:sp macro="" textlink="">
      <xdr:nvSpPr>
        <xdr:cNvPr id="33" name="CaixaDeTexto 3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256</xdr:row>
      <xdr:rowOff>47625</xdr:rowOff>
    </xdr:from>
    <xdr:to>
      <xdr:col>16</xdr:col>
      <xdr:colOff>610657</xdr:colOff>
      <xdr:row>257</xdr:row>
      <xdr:rowOff>85726</xdr:rowOff>
    </xdr:to>
    <xdr:sp macro="" textlink="">
      <xdr:nvSpPr>
        <xdr:cNvPr id="39" name="CaixaDeTexto 38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15</xdr:col>
      <xdr:colOff>130175</xdr:colOff>
      <xdr:row>266</xdr:row>
      <xdr:rowOff>47625</xdr:rowOff>
    </xdr:from>
    <xdr:to>
      <xdr:col>16</xdr:col>
      <xdr:colOff>610657</xdr:colOff>
      <xdr:row>267</xdr:row>
      <xdr:rowOff>85726</xdr:rowOff>
    </xdr:to>
    <xdr:sp macro="" textlink="">
      <xdr:nvSpPr>
        <xdr:cNvPr id="40" name="CaixaDeTexto 39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566583" y="15605125"/>
          <a:ext cx="610657" cy="2286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397932</xdr:colOff>
      <xdr:row>29</xdr:row>
      <xdr:rowOff>161928</xdr:rowOff>
    </xdr:from>
    <xdr:to>
      <xdr:col>28</xdr:col>
      <xdr:colOff>128349</xdr:colOff>
      <xdr:row>30</xdr:row>
      <xdr:rowOff>170078</xdr:rowOff>
    </xdr:to>
    <xdr:sp macro="" textlink="">
      <xdr:nvSpPr>
        <xdr:cNvPr id="4" name="CaixaDeTexto 3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9912349" y="6755345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24</xdr:col>
      <xdr:colOff>397932</xdr:colOff>
      <xdr:row>41</xdr:row>
      <xdr:rowOff>57153</xdr:rowOff>
    </xdr:from>
    <xdr:to>
      <xdr:col>28</xdr:col>
      <xdr:colOff>128349</xdr:colOff>
      <xdr:row>41</xdr:row>
      <xdr:rowOff>287553</xdr:rowOff>
    </xdr:to>
    <xdr:sp macro="" textlink="">
      <xdr:nvSpPr>
        <xdr:cNvPr id="5" name="CaixaDeTexto 4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9912349" y="9613903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24</xdr:col>
      <xdr:colOff>397932</xdr:colOff>
      <xdr:row>71</xdr:row>
      <xdr:rowOff>8117</xdr:rowOff>
    </xdr:from>
    <xdr:to>
      <xdr:col>28</xdr:col>
      <xdr:colOff>128349</xdr:colOff>
      <xdr:row>71</xdr:row>
      <xdr:rowOff>238517</xdr:rowOff>
    </xdr:to>
    <xdr:sp macro="" textlink="">
      <xdr:nvSpPr>
        <xdr:cNvPr id="6" name="CaixaDeTexto 5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9912349" y="16994367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24</xdr:col>
      <xdr:colOff>397932</xdr:colOff>
      <xdr:row>102</xdr:row>
      <xdr:rowOff>131236</xdr:rowOff>
    </xdr:from>
    <xdr:to>
      <xdr:col>28</xdr:col>
      <xdr:colOff>128349</xdr:colOff>
      <xdr:row>103</xdr:row>
      <xdr:rowOff>202886</xdr:rowOff>
    </xdr:to>
    <xdr:sp macro="" textlink="">
      <xdr:nvSpPr>
        <xdr:cNvPr id="7" name="CaixaDeTexto 6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9912349" y="24705736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24</xdr:col>
      <xdr:colOff>397932</xdr:colOff>
      <xdr:row>134</xdr:row>
      <xdr:rowOff>56094</xdr:rowOff>
    </xdr:from>
    <xdr:to>
      <xdr:col>28</xdr:col>
      <xdr:colOff>128349</xdr:colOff>
      <xdr:row>135</xdr:row>
      <xdr:rowOff>127744</xdr:rowOff>
    </xdr:to>
    <xdr:sp macro="" textlink="">
      <xdr:nvSpPr>
        <xdr:cNvPr id="8" name="CaixaDeTexto 7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9912349" y="32377594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24</xdr:col>
      <xdr:colOff>397932</xdr:colOff>
      <xdr:row>153</xdr:row>
      <xdr:rowOff>63502</xdr:rowOff>
    </xdr:from>
    <xdr:to>
      <xdr:col>28</xdr:col>
      <xdr:colOff>128349</xdr:colOff>
      <xdr:row>154</xdr:row>
      <xdr:rowOff>135152</xdr:rowOff>
    </xdr:to>
    <xdr:sp macro="" textlink="">
      <xdr:nvSpPr>
        <xdr:cNvPr id="9" name="CaixaDeTexto 8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9912349" y="37242752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24</xdr:col>
      <xdr:colOff>397932</xdr:colOff>
      <xdr:row>173</xdr:row>
      <xdr:rowOff>115361</xdr:rowOff>
    </xdr:from>
    <xdr:to>
      <xdr:col>28</xdr:col>
      <xdr:colOff>128349</xdr:colOff>
      <xdr:row>173</xdr:row>
      <xdr:rowOff>345761</xdr:rowOff>
    </xdr:to>
    <xdr:sp macro="" textlink="">
      <xdr:nvSpPr>
        <xdr:cNvPr id="10" name="CaixaDeTexto 9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9912349" y="42311111"/>
          <a:ext cx="1095667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1</xdr:col>
      <xdr:colOff>388055</xdr:colOff>
      <xdr:row>4</xdr:row>
      <xdr:rowOff>77611</xdr:rowOff>
    </xdr:from>
    <xdr:to>
      <xdr:col>6</xdr:col>
      <xdr:colOff>191666</xdr:colOff>
      <xdr:row>5</xdr:row>
      <xdr:rowOff>146167</xdr:rowOff>
    </xdr:to>
    <xdr:sp macro="" textlink="">
      <xdr:nvSpPr>
        <xdr:cNvPr id="28" name="CaixaDeTexto 27">
          <a:hlinkClick xmlns:r="http://schemas.openxmlformats.org/officeDocument/2006/relationships" r:id="rId2" tooltip="A86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3287888" y="1037167"/>
          <a:ext cx="25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Produção</a:t>
          </a:r>
          <a:r>
            <a:rPr lang="pt-PT" sz="1100" b="0" baseline="0">
              <a:solidFill>
                <a:srgbClr val="008080"/>
              </a:solidFill>
            </a:rPr>
            <a:t> a preços constantes</a:t>
          </a:r>
          <a:endParaRPr lang="pt-PT" sz="1100" b="0">
            <a:solidFill>
              <a:srgbClr val="008080"/>
            </a:solidFill>
          </a:endParaRPr>
        </a:p>
      </xdr:txBody>
    </xdr:sp>
    <xdr:clientData fPrintsWithSheet="0"/>
  </xdr:twoCellAnchor>
  <xdr:twoCellAnchor>
    <xdr:from>
      <xdr:col>1</xdr:col>
      <xdr:colOff>190498</xdr:colOff>
      <xdr:row>6</xdr:row>
      <xdr:rowOff>169333</xdr:rowOff>
    </xdr:from>
    <xdr:to>
      <xdr:col>6</xdr:col>
      <xdr:colOff>354109</xdr:colOff>
      <xdr:row>8</xdr:row>
      <xdr:rowOff>54445</xdr:rowOff>
    </xdr:to>
    <xdr:sp macro="" textlink="">
      <xdr:nvSpPr>
        <xdr:cNvPr id="31" name="CaixaDeTexto 30">
          <a:hlinkClick xmlns:r="http://schemas.openxmlformats.org/officeDocument/2006/relationships" r:id="rId3" tooltip="A170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3090331" y="1495777"/>
          <a:ext cx="2880000" cy="2520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Consumos Intermédios</a:t>
          </a:r>
          <a:r>
            <a:rPr lang="pt-PT" sz="1100" b="0" baseline="0">
              <a:solidFill>
                <a:srgbClr val="008080"/>
              </a:solidFill>
            </a:rPr>
            <a:t> a preços constantes</a:t>
          </a:r>
          <a:endParaRPr lang="pt-PT" sz="1100" b="0">
            <a:solidFill>
              <a:srgbClr val="008080"/>
            </a:solidFill>
          </a:endParaRPr>
        </a:p>
      </xdr:txBody>
    </xdr:sp>
    <xdr:clientData fPrintsWithSheet="0"/>
  </xdr:twoCellAnchor>
  <xdr:twoCellAnchor>
    <xdr:from>
      <xdr:col>0</xdr:col>
      <xdr:colOff>1746249</xdr:colOff>
      <xdr:row>5</xdr:row>
      <xdr:rowOff>127000</xdr:rowOff>
    </xdr:from>
    <xdr:to>
      <xdr:col>11</xdr:col>
      <xdr:colOff>237999</xdr:colOff>
      <xdr:row>7</xdr:row>
      <xdr:rowOff>138907</xdr:rowOff>
    </xdr:to>
    <xdr:sp macro="" textlink="">
      <xdr:nvSpPr>
        <xdr:cNvPr id="12" name="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746249" y="1291167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485070</xdr:colOff>
      <xdr:row>33</xdr:row>
      <xdr:rowOff>62794</xdr:rowOff>
    </xdr:from>
    <xdr:to>
      <xdr:col>26</xdr:col>
      <xdr:colOff>257818</xdr:colOff>
      <xdr:row>33</xdr:row>
      <xdr:rowOff>293194</xdr:rowOff>
    </xdr:to>
    <xdr:sp macro="" textlink="">
      <xdr:nvSpPr>
        <xdr:cNvPr id="3" name="CaixaDeTexto 2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470320" y="8169627"/>
          <a:ext cx="1095665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22</xdr:col>
      <xdr:colOff>485070</xdr:colOff>
      <xdr:row>60</xdr:row>
      <xdr:rowOff>147814</xdr:rowOff>
    </xdr:from>
    <xdr:to>
      <xdr:col>26</xdr:col>
      <xdr:colOff>257818</xdr:colOff>
      <xdr:row>60</xdr:row>
      <xdr:rowOff>378214</xdr:rowOff>
    </xdr:to>
    <xdr:sp macro="" textlink="">
      <xdr:nvSpPr>
        <xdr:cNvPr id="4" name="CaixaDeTexto 3">
          <a:hlinkClick xmlns:r="http://schemas.openxmlformats.org/officeDocument/2006/relationships" r:id="rId1" tooltip="A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9470320" y="14869231"/>
          <a:ext cx="1095665" cy="2304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Topo da página</a:t>
          </a:r>
        </a:p>
      </xdr:txBody>
    </xdr:sp>
    <xdr:clientData fPrintsWithSheet="0"/>
  </xdr:twoCellAnchor>
  <xdr:twoCellAnchor>
    <xdr:from>
      <xdr:col>5</xdr:col>
      <xdr:colOff>92425</xdr:colOff>
      <xdr:row>1</xdr:row>
      <xdr:rowOff>218720</xdr:rowOff>
    </xdr:from>
    <xdr:to>
      <xdr:col>9</xdr:col>
      <xdr:colOff>439314</xdr:colOff>
      <xdr:row>3</xdr:row>
      <xdr:rowOff>33276</xdr:rowOff>
    </xdr:to>
    <xdr:sp macro="" textlink="">
      <xdr:nvSpPr>
        <xdr:cNvPr id="19" name="CaixaDeTexto 18">
          <a:hlinkClick xmlns:r="http://schemas.openxmlformats.org/officeDocument/2006/relationships" r:id="rId2" tooltip="A76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5701592" y="543276"/>
          <a:ext cx="2520000" cy="2520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100" b="0">
              <a:solidFill>
                <a:srgbClr val="008080"/>
              </a:solidFill>
            </a:rPr>
            <a:t>Índice de Preços implícito</a:t>
          </a:r>
          <a:r>
            <a:rPr lang="pt-PT" sz="1100" b="0" baseline="0">
              <a:solidFill>
                <a:srgbClr val="008080"/>
              </a:solidFill>
            </a:rPr>
            <a:t> na produção</a:t>
          </a:r>
          <a:endParaRPr lang="pt-PT" sz="1100" b="0">
            <a:solidFill>
              <a:srgbClr val="008080"/>
            </a:solidFill>
          </a:endParaRPr>
        </a:p>
      </xdr:txBody>
    </xdr:sp>
    <xdr:clientData fPrintsWithSheet="0"/>
  </xdr:twoCellAnchor>
  <xdr:twoCellAnchor>
    <xdr:from>
      <xdr:col>0</xdr:col>
      <xdr:colOff>465667</xdr:colOff>
      <xdr:row>1</xdr:row>
      <xdr:rowOff>84667</xdr:rowOff>
    </xdr:from>
    <xdr:to>
      <xdr:col>0</xdr:col>
      <xdr:colOff>1730250</xdr:colOff>
      <xdr:row>3</xdr:row>
      <xdr:rowOff>33074</xdr:rowOff>
    </xdr:to>
    <xdr:sp macro="" textlink="">
      <xdr:nvSpPr>
        <xdr:cNvPr id="2" name="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5667" y="4127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6219825</xdr:colOff>
      <xdr:row>0</xdr:row>
      <xdr:rowOff>47625</xdr:rowOff>
    </xdr:from>
    <xdr:to>
      <xdr:col>0</xdr:col>
      <xdr:colOff>7497108</xdr:colOff>
      <xdr:row>0</xdr:row>
      <xdr:rowOff>434182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219825" y="47625"/>
          <a:ext cx="1277283" cy="38655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9</xdr:row>
      <xdr:rowOff>60960</xdr:rowOff>
    </xdr:from>
    <xdr:to>
      <xdr:col>1</xdr:col>
      <xdr:colOff>474300</xdr:colOff>
      <xdr:row>10</xdr:row>
      <xdr:rowOff>19640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261235"/>
          <a:ext cx="360000" cy="34920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</xdr:row>
      <xdr:rowOff>30480</xdr:rowOff>
    </xdr:from>
    <xdr:to>
      <xdr:col>1</xdr:col>
      <xdr:colOff>474300</xdr:colOff>
      <xdr:row>3</xdr:row>
      <xdr:rowOff>20910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92405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16</xdr:row>
      <xdr:rowOff>68580</xdr:rowOff>
    </xdr:from>
    <xdr:to>
      <xdr:col>1</xdr:col>
      <xdr:colOff>478110</xdr:colOff>
      <xdr:row>17</xdr:row>
      <xdr:rowOff>154260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" y="4316730"/>
          <a:ext cx="360000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27</xdr:row>
      <xdr:rowOff>91440</xdr:rowOff>
    </xdr:from>
    <xdr:to>
      <xdr:col>1</xdr:col>
      <xdr:colOff>478110</xdr:colOff>
      <xdr:row>28</xdr:row>
      <xdr:rowOff>169500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" y="7378065"/>
          <a:ext cx="360000" cy="3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</xdr:colOff>
      <xdr:row>49</xdr:row>
      <xdr:rowOff>45720</xdr:rowOff>
    </xdr:from>
    <xdr:to>
      <xdr:col>1</xdr:col>
      <xdr:colOff>441915</xdr:colOff>
      <xdr:row>50</xdr:row>
      <xdr:rowOff>131400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" y="13580745"/>
          <a:ext cx="360000" cy="3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114302</xdr:colOff>
      <xdr:row>2</xdr:row>
      <xdr:rowOff>101082</xdr:rowOff>
    </xdr:from>
    <xdr:to>
      <xdr:col>9</xdr:col>
      <xdr:colOff>455017</xdr:colOff>
      <xdr:row>3</xdr:row>
      <xdr:rowOff>60797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7" y="263007"/>
          <a:ext cx="340715" cy="340715"/>
        </a:xfrm>
        <a:prstGeom prst="rect">
          <a:avLst/>
        </a:prstGeom>
      </xdr:spPr>
    </xdr:pic>
    <xdr:clientData/>
  </xdr:twoCellAnchor>
  <xdr:twoCellAnchor editAs="oneCell">
    <xdr:from>
      <xdr:col>9</xdr:col>
      <xdr:colOff>99059</xdr:colOff>
      <xdr:row>17</xdr:row>
      <xdr:rowOff>99059</xdr:rowOff>
    </xdr:from>
    <xdr:to>
      <xdr:col>9</xdr:col>
      <xdr:colOff>495059</xdr:colOff>
      <xdr:row>18</xdr:row>
      <xdr:rowOff>209309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934" y="4623434"/>
          <a:ext cx="396000" cy="397905"/>
        </a:xfrm>
        <a:prstGeom prst="rect">
          <a:avLst/>
        </a:prstGeom>
      </xdr:spPr>
    </xdr:pic>
    <xdr:clientData/>
  </xdr:twoCellAnchor>
  <xdr:twoCellAnchor>
    <xdr:from>
      <xdr:col>12</xdr:col>
      <xdr:colOff>365125</xdr:colOff>
      <xdr:row>0</xdr:row>
      <xdr:rowOff>190500</xdr:rowOff>
    </xdr:from>
    <xdr:to>
      <xdr:col>13</xdr:col>
      <xdr:colOff>788333</xdr:colOff>
      <xdr:row>1</xdr:row>
      <xdr:rowOff>158750</xdr:rowOff>
    </xdr:to>
    <xdr:sp macro="" textlink="">
      <xdr:nvSpPr>
        <xdr:cNvPr id="10" name="Rectangl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11049000" y="190500"/>
          <a:ext cx="1264583" cy="492125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152400</xdr:rowOff>
    </xdr:from>
    <xdr:to>
      <xdr:col>26</xdr:col>
      <xdr:colOff>552450</xdr:colOff>
      <xdr:row>26</xdr:row>
      <xdr:rowOff>201075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355600</xdr:colOff>
      <xdr:row>17</xdr:row>
      <xdr:rowOff>158750</xdr:rowOff>
    </xdr:from>
    <xdr:to>
      <xdr:col>29</xdr:col>
      <xdr:colOff>344311</xdr:colOff>
      <xdr:row>19</xdr:row>
      <xdr:rowOff>105480</xdr:rowOff>
    </xdr:to>
    <xdr:sp macro="[0]!IndiceHorto" textlink="">
      <xdr:nvSpPr>
        <xdr:cNvPr id="3" name="CaixaDeTexto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6757650" y="4397375"/>
          <a:ext cx="731661" cy="4039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6</xdr:col>
      <xdr:colOff>460375</xdr:colOff>
      <xdr:row>0</xdr:row>
      <xdr:rowOff>53975</xdr:rowOff>
    </xdr:from>
    <xdr:to>
      <xdr:col>7</xdr:col>
      <xdr:colOff>493536</xdr:colOff>
      <xdr:row>0</xdr:row>
      <xdr:rowOff>327025</xdr:rowOff>
    </xdr:to>
    <xdr:sp macro="[0]!IndiceHorto" textlink="">
      <xdr:nvSpPr>
        <xdr:cNvPr id="4" name="CaixaDeTexto 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305300" y="53975"/>
          <a:ext cx="0" cy="2730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361950</xdr:colOff>
      <xdr:row>1</xdr:row>
      <xdr:rowOff>114300</xdr:rowOff>
    </xdr:from>
    <xdr:to>
      <xdr:col>0</xdr:col>
      <xdr:colOff>1626533</xdr:colOff>
      <xdr:row>2</xdr:row>
      <xdr:rowOff>107157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361950" y="5143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26</xdr:col>
      <xdr:colOff>428625</xdr:colOff>
      <xdr:row>19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0</xdr:colOff>
      <xdr:row>10</xdr:row>
      <xdr:rowOff>0</xdr:rowOff>
    </xdr:from>
    <xdr:to>
      <xdr:col>29</xdr:col>
      <xdr:colOff>769761</xdr:colOff>
      <xdr:row>11</xdr:row>
      <xdr:rowOff>175330</xdr:rowOff>
    </xdr:to>
    <xdr:sp macro="[0]!IndiceVinho" textlink="">
      <xdr:nvSpPr>
        <xdr:cNvPr id="3" name="CaixaDeTexto 5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5973425" y="3171825"/>
          <a:ext cx="741186" cy="4039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6</xdr:col>
      <xdr:colOff>152400</xdr:colOff>
      <xdr:row>0</xdr:row>
      <xdr:rowOff>44450</xdr:rowOff>
    </xdr:from>
    <xdr:to>
      <xdr:col>7</xdr:col>
      <xdr:colOff>185561</xdr:colOff>
      <xdr:row>0</xdr:row>
      <xdr:rowOff>330200</xdr:rowOff>
    </xdr:to>
    <xdr:sp macro="[0]!IndiceVinho" textlink="">
      <xdr:nvSpPr>
        <xdr:cNvPr id="4" name="CaixaDeTexto 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3133725" y="44450"/>
          <a:ext cx="0" cy="2857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1400" b="1"/>
            <a:t>Índice</a:t>
          </a:r>
        </a:p>
      </xdr:txBody>
    </xdr:sp>
    <xdr:clientData fPrintsWithSheet="0"/>
  </xdr:twoCellAnchor>
  <xdr:twoCellAnchor>
    <xdr:from>
      <xdr:col>0</xdr:col>
      <xdr:colOff>219075</xdr:colOff>
      <xdr:row>1</xdr:row>
      <xdr:rowOff>76200</xdr:rowOff>
    </xdr:from>
    <xdr:to>
      <xdr:col>0</xdr:col>
      <xdr:colOff>1483658</xdr:colOff>
      <xdr:row>2</xdr:row>
      <xdr:rowOff>69057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219075" y="4762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</xdr:rowOff>
    </xdr:from>
    <xdr:to>
      <xdr:col>26</xdr:col>
      <xdr:colOff>476250</xdr:colOff>
      <xdr:row>35</xdr:row>
      <xdr:rowOff>1050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0</xdr:row>
      <xdr:rowOff>66675</xdr:rowOff>
    </xdr:from>
    <xdr:to>
      <xdr:col>8</xdr:col>
      <xdr:colOff>95250</xdr:colOff>
      <xdr:row>0</xdr:row>
      <xdr:rowOff>323850</xdr:rowOff>
    </xdr:to>
    <xdr:sp macro="" textlink="">
      <xdr:nvSpPr>
        <xdr:cNvPr id="3" name="CaixaDeTexto 2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086100" y="66675"/>
          <a:ext cx="0" cy="257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/>
            <a:t>Índice</a:t>
          </a:r>
        </a:p>
      </xdr:txBody>
    </xdr:sp>
    <xdr:clientData fPrintsWithSheet="0"/>
  </xdr:twoCellAnchor>
  <xdr:twoCellAnchor>
    <xdr:from>
      <xdr:col>29</xdr:col>
      <xdr:colOff>76200</xdr:colOff>
      <xdr:row>25</xdr:row>
      <xdr:rowOff>161925</xdr:rowOff>
    </xdr:from>
    <xdr:to>
      <xdr:col>29</xdr:col>
      <xdr:colOff>638175</xdr:colOff>
      <xdr:row>26</xdr:row>
      <xdr:rowOff>190500</xdr:rowOff>
    </xdr:to>
    <xdr:sp macro="" textlink="">
      <xdr:nvSpPr>
        <xdr:cNvPr id="4" name="CaixaDeTexto 3">
          <a:hlinkClick xmlns:r="http://schemas.openxmlformats.org/officeDocument/2006/relationships" r:id="rId2" tooltip="Índice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002000" y="5924550"/>
          <a:ext cx="561975" cy="257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/>
            <a:t>Índice</a:t>
          </a:r>
        </a:p>
      </xdr:txBody>
    </xdr:sp>
    <xdr:clientData fPrintsWithSheet="0"/>
  </xdr:twoCellAnchor>
  <xdr:twoCellAnchor>
    <xdr:from>
      <xdr:col>0</xdr:col>
      <xdr:colOff>0</xdr:colOff>
      <xdr:row>1</xdr:row>
      <xdr:rowOff>0</xdr:rowOff>
    </xdr:from>
    <xdr:to>
      <xdr:col>0</xdr:col>
      <xdr:colOff>1264583</xdr:colOff>
      <xdr:row>1</xdr:row>
      <xdr:rowOff>392907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0" y="400050"/>
          <a:ext cx="1264583" cy="392907"/>
        </a:xfrm>
        <a:prstGeom prst="rect">
          <a:avLst/>
        </a:prstGeom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PT" sz="1600">
              <a:solidFill>
                <a:schemeClr val="accent5">
                  <a:lumMod val="50000"/>
                </a:schemeClr>
              </a:solidFill>
            </a:rPr>
            <a:t>Índice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0"/>
    <pageSetUpPr autoPageBreaks="0" fitToPage="1"/>
  </sheetPr>
  <dimension ref="B1:S51"/>
  <sheetViews>
    <sheetView showGridLines="0" showRowColHeaders="0" showZeros="0" tabSelected="1" zoomScale="80" zoomScaleNormal="80" workbookViewId="0">
      <selection activeCell="E42" sqref="E42"/>
    </sheetView>
  </sheetViews>
  <sheetFormatPr defaultRowHeight="18"/>
  <cols>
    <col min="1" max="2" width="2.85546875" style="145" customWidth="1"/>
    <col min="3" max="3" width="5.5703125" customWidth="1"/>
    <col min="5" max="5" width="104.7109375" style="158" customWidth="1"/>
    <col min="6" max="6" width="5.7109375" style="145" customWidth="1"/>
    <col min="7" max="7" width="7" style="145" customWidth="1"/>
    <col min="8" max="8" width="76.28515625" style="145" customWidth="1"/>
    <col min="9" max="16" width="9.7109375" style="145" customWidth="1"/>
    <col min="17" max="17" width="15.7109375" style="145" bestFit="1" customWidth="1"/>
    <col min="18" max="256" width="9.140625" style="145"/>
    <col min="257" max="258" width="0" style="145" hidden="1" customWidth="1"/>
    <col min="259" max="259" width="6.28515625" style="145" customWidth="1"/>
    <col min="260" max="260" width="42.28515625" style="145" customWidth="1"/>
    <col min="261" max="261" width="69.5703125" style="145" customWidth="1"/>
    <col min="262" max="262" width="2.7109375" style="145" customWidth="1"/>
    <col min="263" max="263" width="14.42578125" style="145" customWidth="1"/>
    <col min="264" max="272" width="9.7109375" style="145" customWidth="1"/>
    <col min="273" max="273" width="15.7109375" style="145" bestFit="1" customWidth="1"/>
    <col min="274" max="512" width="9.140625" style="145"/>
    <col min="513" max="514" width="0" style="145" hidden="1" customWidth="1"/>
    <col min="515" max="515" width="6.28515625" style="145" customWidth="1"/>
    <col min="516" max="516" width="42.28515625" style="145" customWidth="1"/>
    <col min="517" max="517" width="69.5703125" style="145" customWidth="1"/>
    <col min="518" max="518" width="2.7109375" style="145" customWidth="1"/>
    <col min="519" max="519" width="14.42578125" style="145" customWidth="1"/>
    <col min="520" max="528" width="9.7109375" style="145" customWidth="1"/>
    <col min="529" max="529" width="15.7109375" style="145" bestFit="1" customWidth="1"/>
    <col min="530" max="768" width="9.140625" style="145"/>
    <col min="769" max="770" width="0" style="145" hidden="1" customWidth="1"/>
    <col min="771" max="771" width="6.28515625" style="145" customWidth="1"/>
    <col min="772" max="772" width="42.28515625" style="145" customWidth="1"/>
    <col min="773" max="773" width="69.5703125" style="145" customWidth="1"/>
    <col min="774" max="774" width="2.7109375" style="145" customWidth="1"/>
    <col min="775" max="775" width="14.42578125" style="145" customWidth="1"/>
    <col min="776" max="784" width="9.7109375" style="145" customWidth="1"/>
    <col min="785" max="785" width="15.7109375" style="145" bestFit="1" customWidth="1"/>
    <col min="786" max="1024" width="9.140625" style="145"/>
    <col min="1025" max="1026" width="0" style="145" hidden="1" customWidth="1"/>
    <col min="1027" max="1027" width="6.28515625" style="145" customWidth="1"/>
    <col min="1028" max="1028" width="42.28515625" style="145" customWidth="1"/>
    <col min="1029" max="1029" width="69.5703125" style="145" customWidth="1"/>
    <col min="1030" max="1030" width="2.7109375" style="145" customWidth="1"/>
    <col min="1031" max="1031" width="14.42578125" style="145" customWidth="1"/>
    <col min="1032" max="1040" width="9.7109375" style="145" customWidth="1"/>
    <col min="1041" max="1041" width="15.7109375" style="145" bestFit="1" customWidth="1"/>
    <col min="1042" max="1280" width="9.140625" style="145"/>
    <col min="1281" max="1282" width="0" style="145" hidden="1" customWidth="1"/>
    <col min="1283" max="1283" width="6.28515625" style="145" customWidth="1"/>
    <col min="1284" max="1284" width="42.28515625" style="145" customWidth="1"/>
    <col min="1285" max="1285" width="69.5703125" style="145" customWidth="1"/>
    <col min="1286" max="1286" width="2.7109375" style="145" customWidth="1"/>
    <col min="1287" max="1287" width="14.42578125" style="145" customWidth="1"/>
    <col min="1288" max="1296" width="9.7109375" style="145" customWidth="1"/>
    <col min="1297" max="1297" width="15.7109375" style="145" bestFit="1" customWidth="1"/>
    <col min="1298" max="1536" width="9.140625" style="145"/>
    <col min="1537" max="1538" width="0" style="145" hidden="1" customWidth="1"/>
    <col min="1539" max="1539" width="6.28515625" style="145" customWidth="1"/>
    <col min="1540" max="1540" width="42.28515625" style="145" customWidth="1"/>
    <col min="1541" max="1541" width="69.5703125" style="145" customWidth="1"/>
    <col min="1542" max="1542" width="2.7109375" style="145" customWidth="1"/>
    <col min="1543" max="1543" width="14.42578125" style="145" customWidth="1"/>
    <col min="1544" max="1552" width="9.7109375" style="145" customWidth="1"/>
    <col min="1553" max="1553" width="15.7109375" style="145" bestFit="1" customWidth="1"/>
    <col min="1554" max="1792" width="9.140625" style="145"/>
    <col min="1793" max="1794" width="0" style="145" hidden="1" customWidth="1"/>
    <col min="1795" max="1795" width="6.28515625" style="145" customWidth="1"/>
    <col min="1796" max="1796" width="42.28515625" style="145" customWidth="1"/>
    <col min="1797" max="1797" width="69.5703125" style="145" customWidth="1"/>
    <col min="1798" max="1798" width="2.7109375" style="145" customWidth="1"/>
    <col min="1799" max="1799" width="14.42578125" style="145" customWidth="1"/>
    <col min="1800" max="1808" width="9.7109375" style="145" customWidth="1"/>
    <col min="1809" max="1809" width="15.7109375" style="145" bestFit="1" customWidth="1"/>
    <col min="1810" max="2048" width="9.140625" style="145"/>
    <col min="2049" max="2050" width="0" style="145" hidden="1" customWidth="1"/>
    <col min="2051" max="2051" width="6.28515625" style="145" customWidth="1"/>
    <col min="2052" max="2052" width="42.28515625" style="145" customWidth="1"/>
    <col min="2053" max="2053" width="69.5703125" style="145" customWidth="1"/>
    <col min="2054" max="2054" width="2.7109375" style="145" customWidth="1"/>
    <col min="2055" max="2055" width="14.42578125" style="145" customWidth="1"/>
    <col min="2056" max="2064" width="9.7109375" style="145" customWidth="1"/>
    <col min="2065" max="2065" width="15.7109375" style="145" bestFit="1" customWidth="1"/>
    <col min="2066" max="2304" width="9.140625" style="145"/>
    <col min="2305" max="2306" width="0" style="145" hidden="1" customWidth="1"/>
    <col min="2307" max="2307" width="6.28515625" style="145" customWidth="1"/>
    <col min="2308" max="2308" width="42.28515625" style="145" customWidth="1"/>
    <col min="2309" max="2309" width="69.5703125" style="145" customWidth="1"/>
    <col min="2310" max="2310" width="2.7109375" style="145" customWidth="1"/>
    <col min="2311" max="2311" width="14.42578125" style="145" customWidth="1"/>
    <col min="2312" max="2320" width="9.7109375" style="145" customWidth="1"/>
    <col min="2321" max="2321" width="15.7109375" style="145" bestFit="1" customWidth="1"/>
    <col min="2322" max="2560" width="9.140625" style="145"/>
    <col min="2561" max="2562" width="0" style="145" hidden="1" customWidth="1"/>
    <col min="2563" max="2563" width="6.28515625" style="145" customWidth="1"/>
    <col min="2564" max="2564" width="42.28515625" style="145" customWidth="1"/>
    <col min="2565" max="2565" width="69.5703125" style="145" customWidth="1"/>
    <col min="2566" max="2566" width="2.7109375" style="145" customWidth="1"/>
    <col min="2567" max="2567" width="14.42578125" style="145" customWidth="1"/>
    <col min="2568" max="2576" width="9.7109375" style="145" customWidth="1"/>
    <col min="2577" max="2577" width="15.7109375" style="145" bestFit="1" customWidth="1"/>
    <col min="2578" max="2816" width="9.140625" style="145"/>
    <col min="2817" max="2818" width="0" style="145" hidden="1" customWidth="1"/>
    <col min="2819" max="2819" width="6.28515625" style="145" customWidth="1"/>
    <col min="2820" max="2820" width="42.28515625" style="145" customWidth="1"/>
    <col min="2821" max="2821" width="69.5703125" style="145" customWidth="1"/>
    <col min="2822" max="2822" width="2.7109375" style="145" customWidth="1"/>
    <col min="2823" max="2823" width="14.42578125" style="145" customWidth="1"/>
    <col min="2824" max="2832" width="9.7109375" style="145" customWidth="1"/>
    <col min="2833" max="2833" width="15.7109375" style="145" bestFit="1" customWidth="1"/>
    <col min="2834" max="3072" width="9.140625" style="145"/>
    <col min="3073" max="3074" width="0" style="145" hidden="1" customWidth="1"/>
    <col min="3075" max="3075" width="6.28515625" style="145" customWidth="1"/>
    <col min="3076" max="3076" width="42.28515625" style="145" customWidth="1"/>
    <col min="3077" max="3077" width="69.5703125" style="145" customWidth="1"/>
    <col min="3078" max="3078" width="2.7109375" style="145" customWidth="1"/>
    <col min="3079" max="3079" width="14.42578125" style="145" customWidth="1"/>
    <col min="3080" max="3088" width="9.7109375" style="145" customWidth="1"/>
    <col min="3089" max="3089" width="15.7109375" style="145" bestFit="1" customWidth="1"/>
    <col min="3090" max="3328" width="9.140625" style="145"/>
    <col min="3329" max="3330" width="0" style="145" hidden="1" customWidth="1"/>
    <col min="3331" max="3331" width="6.28515625" style="145" customWidth="1"/>
    <col min="3332" max="3332" width="42.28515625" style="145" customWidth="1"/>
    <col min="3333" max="3333" width="69.5703125" style="145" customWidth="1"/>
    <col min="3334" max="3334" width="2.7109375" style="145" customWidth="1"/>
    <col min="3335" max="3335" width="14.42578125" style="145" customWidth="1"/>
    <col min="3336" max="3344" width="9.7109375" style="145" customWidth="1"/>
    <col min="3345" max="3345" width="15.7109375" style="145" bestFit="1" customWidth="1"/>
    <col min="3346" max="3584" width="9.140625" style="145"/>
    <col min="3585" max="3586" width="0" style="145" hidden="1" customWidth="1"/>
    <col min="3587" max="3587" width="6.28515625" style="145" customWidth="1"/>
    <col min="3588" max="3588" width="42.28515625" style="145" customWidth="1"/>
    <col min="3589" max="3589" width="69.5703125" style="145" customWidth="1"/>
    <col min="3590" max="3590" width="2.7109375" style="145" customWidth="1"/>
    <col min="3591" max="3591" width="14.42578125" style="145" customWidth="1"/>
    <col min="3592" max="3600" width="9.7109375" style="145" customWidth="1"/>
    <col min="3601" max="3601" width="15.7109375" style="145" bestFit="1" customWidth="1"/>
    <col min="3602" max="3840" width="9.140625" style="145"/>
    <col min="3841" max="3842" width="0" style="145" hidden="1" customWidth="1"/>
    <col min="3843" max="3843" width="6.28515625" style="145" customWidth="1"/>
    <col min="3844" max="3844" width="42.28515625" style="145" customWidth="1"/>
    <col min="3845" max="3845" width="69.5703125" style="145" customWidth="1"/>
    <col min="3846" max="3846" width="2.7109375" style="145" customWidth="1"/>
    <col min="3847" max="3847" width="14.42578125" style="145" customWidth="1"/>
    <col min="3848" max="3856" width="9.7109375" style="145" customWidth="1"/>
    <col min="3857" max="3857" width="15.7109375" style="145" bestFit="1" customWidth="1"/>
    <col min="3858" max="4096" width="9.140625" style="145"/>
    <col min="4097" max="4098" width="0" style="145" hidden="1" customWidth="1"/>
    <col min="4099" max="4099" width="6.28515625" style="145" customWidth="1"/>
    <col min="4100" max="4100" width="42.28515625" style="145" customWidth="1"/>
    <col min="4101" max="4101" width="69.5703125" style="145" customWidth="1"/>
    <col min="4102" max="4102" width="2.7109375" style="145" customWidth="1"/>
    <col min="4103" max="4103" width="14.42578125" style="145" customWidth="1"/>
    <col min="4104" max="4112" width="9.7109375" style="145" customWidth="1"/>
    <col min="4113" max="4113" width="15.7109375" style="145" bestFit="1" customWidth="1"/>
    <col min="4114" max="4352" width="9.140625" style="145"/>
    <col min="4353" max="4354" width="0" style="145" hidden="1" customWidth="1"/>
    <col min="4355" max="4355" width="6.28515625" style="145" customWidth="1"/>
    <col min="4356" max="4356" width="42.28515625" style="145" customWidth="1"/>
    <col min="4357" max="4357" width="69.5703125" style="145" customWidth="1"/>
    <col min="4358" max="4358" width="2.7109375" style="145" customWidth="1"/>
    <col min="4359" max="4359" width="14.42578125" style="145" customWidth="1"/>
    <col min="4360" max="4368" width="9.7109375" style="145" customWidth="1"/>
    <col min="4369" max="4369" width="15.7109375" style="145" bestFit="1" customWidth="1"/>
    <col min="4370" max="4608" width="9.140625" style="145"/>
    <col min="4609" max="4610" width="0" style="145" hidden="1" customWidth="1"/>
    <col min="4611" max="4611" width="6.28515625" style="145" customWidth="1"/>
    <col min="4612" max="4612" width="42.28515625" style="145" customWidth="1"/>
    <col min="4613" max="4613" width="69.5703125" style="145" customWidth="1"/>
    <col min="4614" max="4614" width="2.7109375" style="145" customWidth="1"/>
    <col min="4615" max="4615" width="14.42578125" style="145" customWidth="1"/>
    <col min="4616" max="4624" width="9.7109375" style="145" customWidth="1"/>
    <col min="4625" max="4625" width="15.7109375" style="145" bestFit="1" customWidth="1"/>
    <col min="4626" max="4864" width="9.140625" style="145"/>
    <col min="4865" max="4866" width="0" style="145" hidden="1" customWidth="1"/>
    <col min="4867" max="4867" width="6.28515625" style="145" customWidth="1"/>
    <col min="4868" max="4868" width="42.28515625" style="145" customWidth="1"/>
    <col min="4869" max="4869" width="69.5703125" style="145" customWidth="1"/>
    <col min="4870" max="4870" width="2.7109375" style="145" customWidth="1"/>
    <col min="4871" max="4871" width="14.42578125" style="145" customWidth="1"/>
    <col min="4872" max="4880" width="9.7109375" style="145" customWidth="1"/>
    <col min="4881" max="4881" width="15.7109375" style="145" bestFit="1" customWidth="1"/>
    <col min="4882" max="5120" width="9.140625" style="145"/>
    <col min="5121" max="5122" width="0" style="145" hidden="1" customWidth="1"/>
    <col min="5123" max="5123" width="6.28515625" style="145" customWidth="1"/>
    <col min="5124" max="5124" width="42.28515625" style="145" customWidth="1"/>
    <col min="5125" max="5125" width="69.5703125" style="145" customWidth="1"/>
    <col min="5126" max="5126" width="2.7109375" style="145" customWidth="1"/>
    <col min="5127" max="5127" width="14.42578125" style="145" customWidth="1"/>
    <col min="5128" max="5136" width="9.7109375" style="145" customWidth="1"/>
    <col min="5137" max="5137" width="15.7109375" style="145" bestFit="1" customWidth="1"/>
    <col min="5138" max="5376" width="9.140625" style="145"/>
    <col min="5377" max="5378" width="0" style="145" hidden="1" customWidth="1"/>
    <col min="5379" max="5379" width="6.28515625" style="145" customWidth="1"/>
    <col min="5380" max="5380" width="42.28515625" style="145" customWidth="1"/>
    <col min="5381" max="5381" width="69.5703125" style="145" customWidth="1"/>
    <col min="5382" max="5382" width="2.7109375" style="145" customWidth="1"/>
    <col min="5383" max="5383" width="14.42578125" style="145" customWidth="1"/>
    <col min="5384" max="5392" width="9.7109375" style="145" customWidth="1"/>
    <col min="5393" max="5393" width="15.7109375" style="145" bestFit="1" customWidth="1"/>
    <col min="5394" max="5632" width="9.140625" style="145"/>
    <col min="5633" max="5634" width="0" style="145" hidden="1" customWidth="1"/>
    <col min="5635" max="5635" width="6.28515625" style="145" customWidth="1"/>
    <col min="5636" max="5636" width="42.28515625" style="145" customWidth="1"/>
    <col min="5637" max="5637" width="69.5703125" style="145" customWidth="1"/>
    <col min="5638" max="5638" width="2.7109375" style="145" customWidth="1"/>
    <col min="5639" max="5639" width="14.42578125" style="145" customWidth="1"/>
    <col min="5640" max="5648" width="9.7109375" style="145" customWidth="1"/>
    <col min="5649" max="5649" width="15.7109375" style="145" bestFit="1" customWidth="1"/>
    <col min="5650" max="5888" width="9.140625" style="145"/>
    <col min="5889" max="5890" width="0" style="145" hidden="1" customWidth="1"/>
    <col min="5891" max="5891" width="6.28515625" style="145" customWidth="1"/>
    <col min="5892" max="5892" width="42.28515625" style="145" customWidth="1"/>
    <col min="5893" max="5893" width="69.5703125" style="145" customWidth="1"/>
    <col min="5894" max="5894" width="2.7109375" style="145" customWidth="1"/>
    <col min="5895" max="5895" width="14.42578125" style="145" customWidth="1"/>
    <col min="5896" max="5904" width="9.7109375" style="145" customWidth="1"/>
    <col min="5905" max="5905" width="15.7109375" style="145" bestFit="1" customWidth="1"/>
    <col min="5906" max="6144" width="9.140625" style="145"/>
    <col min="6145" max="6146" width="0" style="145" hidden="1" customWidth="1"/>
    <col min="6147" max="6147" width="6.28515625" style="145" customWidth="1"/>
    <col min="6148" max="6148" width="42.28515625" style="145" customWidth="1"/>
    <col min="6149" max="6149" width="69.5703125" style="145" customWidth="1"/>
    <col min="6150" max="6150" width="2.7109375" style="145" customWidth="1"/>
    <col min="6151" max="6151" width="14.42578125" style="145" customWidth="1"/>
    <col min="6152" max="6160" width="9.7109375" style="145" customWidth="1"/>
    <col min="6161" max="6161" width="15.7109375" style="145" bestFit="1" customWidth="1"/>
    <col min="6162" max="6400" width="9.140625" style="145"/>
    <col min="6401" max="6402" width="0" style="145" hidden="1" customWidth="1"/>
    <col min="6403" max="6403" width="6.28515625" style="145" customWidth="1"/>
    <col min="6404" max="6404" width="42.28515625" style="145" customWidth="1"/>
    <col min="6405" max="6405" width="69.5703125" style="145" customWidth="1"/>
    <col min="6406" max="6406" width="2.7109375" style="145" customWidth="1"/>
    <col min="6407" max="6407" width="14.42578125" style="145" customWidth="1"/>
    <col min="6408" max="6416" width="9.7109375" style="145" customWidth="1"/>
    <col min="6417" max="6417" width="15.7109375" style="145" bestFit="1" customWidth="1"/>
    <col min="6418" max="6656" width="9.140625" style="145"/>
    <col min="6657" max="6658" width="0" style="145" hidden="1" customWidth="1"/>
    <col min="6659" max="6659" width="6.28515625" style="145" customWidth="1"/>
    <col min="6660" max="6660" width="42.28515625" style="145" customWidth="1"/>
    <col min="6661" max="6661" width="69.5703125" style="145" customWidth="1"/>
    <col min="6662" max="6662" width="2.7109375" style="145" customWidth="1"/>
    <col min="6663" max="6663" width="14.42578125" style="145" customWidth="1"/>
    <col min="6664" max="6672" width="9.7109375" style="145" customWidth="1"/>
    <col min="6673" max="6673" width="15.7109375" style="145" bestFit="1" customWidth="1"/>
    <col min="6674" max="6912" width="9.140625" style="145"/>
    <col min="6913" max="6914" width="0" style="145" hidden="1" customWidth="1"/>
    <col min="6915" max="6915" width="6.28515625" style="145" customWidth="1"/>
    <col min="6916" max="6916" width="42.28515625" style="145" customWidth="1"/>
    <col min="6917" max="6917" width="69.5703125" style="145" customWidth="1"/>
    <col min="6918" max="6918" width="2.7109375" style="145" customWidth="1"/>
    <col min="6919" max="6919" width="14.42578125" style="145" customWidth="1"/>
    <col min="6920" max="6928" width="9.7109375" style="145" customWidth="1"/>
    <col min="6929" max="6929" width="15.7109375" style="145" bestFit="1" customWidth="1"/>
    <col min="6930" max="7168" width="9.140625" style="145"/>
    <col min="7169" max="7170" width="0" style="145" hidden="1" customWidth="1"/>
    <col min="7171" max="7171" width="6.28515625" style="145" customWidth="1"/>
    <col min="7172" max="7172" width="42.28515625" style="145" customWidth="1"/>
    <col min="7173" max="7173" width="69.5703125" style="145" customWidth="1"/>
    <col min="7174" max="7174" width="2.7109375" style="145" customWidth="1"/>
    <col min="7175" max="7175" width="14.42578125" style="145" customWidth="1"/>
    <col min="7176" max="7184" width="9.7109375" style="145" customWidth="1"/>
    <col min="7185" max="7185" width="15.7109375" style="145" bestFit="1" customWidth="1"/>
    <col min="7186" max="7424" width="9.140625" style="145"/>
    <col min="7425" max="7426" width="0" style="145" hidden="1" customWidth="1"/>
    <col min="7427" max="7427" width="6.28515625" style="145" customWidth="1"/>
    <col min="7428" max="7428" width="42.28515625" style="145" customWidth="1"/>
    <col min="7429" max="7429" width="69.5703125" style="145" customWidth="1"/>
    <col min="7430" max="7430" width="2.7109375" style="145" customWidth="1"/>
    <col min="7431" max="7431" width="14.42578125" style="145" customWidth="1"/>
    <col min="7432" max="7440" width="9.7109375" style="145" customWidth="1"/>
    <col min="7441" max="7441" width="15.7109375" style="145" bestFit="1" customWidth="1"/>
    <col min="7442" max="7680" width="9.140625" style="145"/>
    <col min="7681" max="7682" width="0" style="145" hidden="1" customWidth="1"/>
    <col min="7683" max="7683" width="6.28515625" style="145" customWidth="1"/>
    <col min="7684" max="7684" width="42.28515625" style="145" customWidth="1"/>
    <col min="7685" max="7685" width="69.5703125" style="145" customWidth="1"/>
    <col min="7686" max="7686" width="2.7109375" style="145" customWidth="1"/>
    <col min="7687" max="7687" width="14.42578125" style="145" customWidth="1"/>
    <col min="7688" max="7696" width="9.7109375" style="145" customWidth="1"/>
    <col min="7697" max="7697" width="15.7109375" style="145" bestFit="1" customWidth="1"/>
    <col min="7698" max="7936" width="9.140625" style="145"/>
    <col min="7937" max="7938" width="0" style="145" hidden="1" customWidth="1"/>
    <col min="7939" max="7939" width="6.28515625" style="145" customWidth="1"/>
    <col min="7940" max="7940" width="42.28515625" style="145" customWidth="1"/>
    <col min="7941" max="7941" width="69.5703125" style="145" customWidth="1"/>
    <col min="7942" max="7942" width="2.7109375" style="145" customWidth="1"/>
    <col min="7943" max="7943" width="14.42578125" style="145" customWidth="1"/>
    <col min="7944" max="7952" width="9.7109375" style="145" customWidth="1"/>
    <col min="7953" max="7953" width="15.7109375" style="145" bestFit="1" customWidth="1"/>
    <col min="7954" max="8192" width="9.140625" style="145"/>
    <col min="8193" max="8194" width="0" style="145" hidden="1" customWidth="1"/>
    <col min="8195" max="8195" width="6.28515625" style="145" customWidth="1"/>
    <col min="8196" max="8196" width="42.28515625" style="145" customWidth="1"/>
    <col min="8197" max="8197" width="69.5703125" style="145" customWidth="1"/>
    <col min="8198" max="8198" width="2.7109375" style="145" customWidth="1"/>
    <col min="8199" max="8199" width="14.42578125" style="145" customWidth="1"/>
    <col min="8200" max="8208" width="9.7109375" style="145" customWidth="1"/>
    <col min="8209" max="8209" width="15.7109375" style="145" bestFit="1" customWidth="1"/>
    <col min="8210" max="8448" width="9.140625" style="145"/>
    <col min="8449" max="8450" width="0" style="145" hidden="1" customWidth="1"/>
    <col min="8451" max="8451" width="6.28515625" style="145" customWidth="1"/>
    <col min="8452" max="8452" width="42.28515625" style="145" customWidth="1"/>
    <col min="8453" max="8453" width="69.5703125" style="145" customWidth="1"/>
    <col min="8454" max="8454" width="2.7109375" style="145" customWidth="1"/>
    <col min="8455" max="8455" width="14.42578125" style="145" customWidth="1"/>
    <col min="8456" max="8464" width="9.7109375" style="145" customWidth="1"/>
    <col min="8465" max="8465" width="15.7109375" style="145" bestFit="1" customWidth="1"/>
    <col min="8466" max="8704" width="9.140625" style="145"/>
    <col min="8705" max="8706" width="0" style="145" hidden="1" customWidth="1"/>
    <col min="8707" max="8707" width="6.28515625" style="145" customWidth="1"/>
    <col min="8708" max="8708" width="42.28515625" style="145" customWidth="1"/>
    <col min="8709" max="8709" width="69.5703125" style="145" customWidth="1"/>
    <col min="8710" max="8710" width="2.7109375" style="145" customWidth="1"/>
    <col min="8711" max="8711" width="14.42578125" style="145" customWidth="1"/>
    <col min="8712" max="8720" width="9.7109375" style="145" customWidth="1"/>
    <col min="8721" max="8721" width="15.7109375" style="145" bestFit="1" customWidth="1"/>
    <col min="8722" max="8960" width="9.140625" style="145"/>
    <col min="8961" max="8962" width="0" style="145" hidden="1" customWidth="1"/>
    <col min="8963" max="8963" width="6.28515625" style="145" customWidth="1"/>
    <col min="8964" max="8964" width="42.28515625" style="145" customWidth="1"/>
    <col min="8965" max="8965" width="69.5703125" style="145" customWidth="1"/>
    <col min="8966" max="8966" width="2.7109375" style="145" customWidth="1"/>
    <col min="8967" max="8967" width="14.42578125" style="145" customWidth="1"/>
    <col min="8968" max="8976" width="9.7109375" style="145" customWidth="1"/>
    <col min="8977" max="8977" width="15.7109375" style="145" bestFit="1" customWidth="1"/>
    <col min="8978" max="9216" width="9.140625" style="145"/>
    <col min="9217" max="9218" width="0" style="145" hidden="1" customWidth="1"/>
    <col min="9219" max="9219" width="6.28515625" style="145" customWidth="1"/>
    <col min="9220" max="9220" width="42.28515625" style="145" customWidth="1"/>
    <col min="9221" max="9221" width="69.5703125" style="145" customWidth="1"/>
    <col min="9222" max="9222" width="2.7109375" style="145" customWidth="1"/>
    <col min="9223" max="9223" width="14.42578125" style="145" customWidth="1"/>
    <col min="9224" max="9232" width="9.7109375" style="145" customWidth="1"/>
    <col min="9233" max="9233" width="15.7109375" style="145" bestFit="1" customWidth="1"/>
    <col min="9234" max="9472" width="9.140625" style="145"/>
    <col min="9473" max="9474" width="0" style="145" hidden="1" customWidth="1"/>
    <col min="9475" max="9475" width="6.28515625" style="145" customWidth="1"/>
    <col min="9476" max="9476" width="42.28515625" style="145" customWidth="1"/>
    <col min="9477" max="9477" width="69.5703125" style="145" customWidth="1"/>
    <col min="9478" max="9478" width="2.7109375" style="145" customWidth="1"/>
    <col min="9479" max="9479" width="14.42578125" style="145" customWidth="1"/>
    <col min="9480" max="9488" width="9.7109375" style="145" customWidth="1"/>
    <col min="9489" max="9489" width="15.7109375" style="145" bestFit="1" customWidth="1"/>
    <col min="9490" max="9728" width="9.140625" style="145"/>
    <col min="9729" max="9730" width="0" style="145" hidden="1" customWidth="1"/>
    <col min="9731" max="9731" width="6.28515625" style="145" customWidth="1"/>
    <col min="9732" max="9732" width="42.28515625" style="145" customWidth="1"/>
    <col min="9733" max="9733" width="69.5703125" style="145" customWidth="1"/>
    <col min="9734" max="9734" width="2.7109375" style="145" customWidth="1"/>
    <col min="9735" max="9735" width="14.42578125" style="145" customWidth="1"/>
    <col min="9736" max="9744" width="9.7109375" style="145" customWidth="1"/>
    <col min="9745" max="9745" width="15.7109375" style="145" bestFit="1" customWidth="1"/>
    <col min="9746" max="9984" width="9.140625" style="145"/>
    <col min="9985" max="9986" width="0" style="145" hidden="1" customWidth="1"/>
    <col min="9987" max="9987" width="6.28515625" style="145" customWidth="1"/>
    <col min="9988" max="9988" width="42.28515625" style="145" customWidth="1"/>
    <col min="9989" max="9989" width="69.5703125" style="145" customWidth="1"/>
    <col min="9990" max="9990" width="2.7109375" style="145" customWidth="1"/>
    <col min="9991" max="9991" width="14.42578125" style="145" customWidth="1"/>
    <col min="9992" max="10000" width="9.7109375" style="145" customWidth="1"/>
    <col min="10001" max="10001" width="15.7109375" style="145" bestFit="1" customWidth="1"/>
    <col min="10002" max="10240" width="9.140625" style="145"/>
    <col min="10241" max="10242" width="0" style="145" hidden="1" customWidth="1"/>
    <col min="10243" max="10243" width="6.28515625" style="145" customWidth="1"/>
    <col min="10244" max="10244" width="42.28515625" style="145" customWidth="1"/>
    <col min="10245" max="10245" width="69.5703125" style="145" customWidth="1"/>
    <col min="10246" max="10246" width="2.7109375" style="145" customWidth="1"/>
    <col min="10247" max="10247" width="14.42578125" style="145" customWidth="1"/>
    <col min="10248" max="10256" width="9.7109375" style="145" customWidth="1"/>
    <col min="10257" max="10257" width="15.7109375" style="145" bestFit="1" customWidth="1"/>
    <col min="10258" max="10496" width="9.140625" style="145"/>
    <col min="10497" max="10498" width="0" style="145" hidden="1" customWidth="1"/>
    <col min="10499" max="10499" width="6.28515625" style="145" customWidth="1"/>
    <col min="10500" max="10500" width="42.28515625" style="145" customWidth="1"/>
    <col min="10501" max="10501" width="69.5703125" style="145" customWidth="1"/>
    <col min="10502" max="10502" width="2.7109375" style="145" customWidth="1"/>
    <col min="10503" max="10503" width="14.42578125" style="145" customWidth="1"/>
    <col min="10504" max="10512" width="9.7109375" style="145" customWidth="1"/>
    <col min="10513" max="10513" width="15.7109375" style="145" bestFit="1" customWidth="1"/>
    <col min="10514" max="10752" width="9.140625" style="145"/>
    <col min="10753" max="10754" width="0" style="145" hidden="1" customWidth="1"/>
    <col min="10755" max="10755" width="6.28515625" style="145" customWidth="1"/>
    <col min="10756" max="10756" width="42.28515625" style="145" customWidth="1"/>
    <col min="10757" max="10757" width="69.5703125" style="145" customWidth="1"/>
    <col min="10758" max="10758" width="2.7109375" style="145" customWidth="1"/>
    <col min="10759" max="10759" width="14.42578125" style="145" customWidth="1"/>
    <col min="10760" max="10768" width="9.7109375" style="145" customWidth="1"/>
    <col min="10769" max="10769" width="15.7109375" style="145" bestFit="1" customWidth="1"/>
    <col min="10770" max="11008" width="9.140625" style="145"/>
    <col min="11009" max="11010" width="0" style="145" hidden="1" customWidth="1"/>
    <col min="11011" max="11011" width="6.28515625" style="145" customWidth="1"/>
    <col min="11012" max="11012" width="42.28515625" style="145" customWidth="1"/>
    <col min="11013" max="11013" width="69.5703125" style="145" customWidth="1"/>
    <col min="11014" max="11014" width="2.7109375" style="145" customWidth="1"/>
    <col min="11015" max="11015" width="14.42578125" style="145" customWidth="1"/>
    <col min="11016" max="11024" width="9.7109375" style="145" customWidth="1"/>
    <col min="11025" max="11025" width="15.7109375" style="145" bestFit="1" customWidth="1"/>
    <col min="11026" max="11264" width="9.140625" style="145"/>
    <col min="11265" max="11266" width="0" style="145" hidden="1" customWidth="1"/>
    <col min="11267" max="11267" width="6.28515625" style="145" customWidth="1"/>
    <col min="11268" max="11268" width="42.28515625" style="145" customWidth="1"/>
    <col min="11269" max="11269" width="69.5703125" style="145" customWidth="1"/>
    <col min="11270" max="11270" width="2.7109375" style="145" customWidth="1"/>
    <col min="11271" max="11271" width="14.42578125" style="145" customWidth="1"/>
    <col min="11272" max="11280" width="9.7109375" style="145" customWidth="1"/>
    <col min="11281" max="11281" width="15.7109375" style="145" bestFit="1" customWidth="1"/>
    <col min="11282" max="11520" width="9.140625" style="145"/>
    <col min="11521" max="11522" width="0" style="145" hidden="1" customWidth="1"/>
    <col min="11523" max="11523" width="6.28515625" style="145" customWidth="1"/>
    <col min="11524" max="11524" width="42.28515625" style="145" customWidth="1"/>
    <col min="11525" max="11525" width="69.5703125" style="145" customWidth="1"/>
    <col min="11526" max="11526" width="2.7109375" style="145" customWidth="1"/>
    <col min="11527" max="11527" width="14.42578125" style="145" customWidth="1"/>
    <col min="11528" max="11536" width="9.7109375" style="145" customWidth="1"/>
    <col min="11537" max="11537" width="15.7109375" style="145" bestFit="1" customWidth="1"/>
    <col min="11538" max="11776" width="9.140625" style="145"/>
    <col min="11777" max="11778" width="0" style="145" hidden="1" customWidth="1"/>
    <col min="11779" max="11779" width="6.28515625" style="145" customWidth="1"/>
    <col min="11780" max="11780" width="42.28515625" style="145" customWidth="1"/>
    <col min="11781" max="11781" width="69.5703125" style="145" customWidth="1"/>
    <col min="11782" max="11782" width="2.7109375" style="145" customWidth="1"/>
    <col min="11783" max="11783" width="14.42578125" style="145" customWidth="1"/>
    <col min="11784" max="11792" width="9.7109375" style="145" customWidth="1"/>
    <col min="11793" max="11793" width="15.7109375" style="145" bestFit="1" customWidth="1"/>
    <col min="11794" max="12032" width="9.140625" style="145"/>
    <col min="12033" max="12034" width="0" style="145" hidden="1" customWidth="1"/>
    <col min="12035" max="12035" width="6.28515625" style="145" customWidth="1"/>
    <col min="12036" max="12036" width="42.28515625" style="145" customWidth="1"/>
    <col min="12037" max="12037" width="69.5703125" style="145" customWidth="1"/>
    <col min="12038" max="12038" width="2.7109375" style="145" customWidth="1"/>
    <col min="12039" max="12039" width="14.42578125" style="145" customWidth="1"/>
    <col min="12040" max="12048" width="9.7109375" style="145" customWidth="1"/>
    <col min="12049" max="12049" width="15.7109375" style="145" bestFit="1" customWidth="1"/>
    <col min="12050" max="12288" width="9.140625" style="145"/>
    <col min="12289" max="12290" width="0" style="145" hidden="1" customWidth="1"/>
    <col min="12291" max="12291" width="6.28515625" style="145" customWidth="1"/>
    <col min="12292" max="12292" width="42.28515625" style="145" customWidth="1"/>
    <col min="12293" max="12293" width="69.5703125" style="145" customWidth="1"/>
    <col min="12294" max="12294" width="2.7109375" style="145" customWidth="1"/>
    <col min="12295" max="12295" width="14.42578125" style="145" customWidth="1"/>
    <col min="12296" max="12304" width="9.7109375" style="145" customWidth="1"/>
    <col min="12305" max="12305" width="15.7109375" style="145" bestFit="1" customWidth="1"/>
    <col min="12306" max="12544" width="9.140625" style="145"/>
    <col min="12545" max="12546" width="0" style="145" hidden="1" customWidth="1"/>
    <col min="12547" max="12547" width="6.28515625" style="145" customWidth="1"/>
    <col min="12548" max="12548" width="42.28515625" style="145" customWidth="1"/>
    <col min="12549" max="12549" width="69.5703125" style="145" customWidth="1"/>
    <col min="12550" max="12550" width="2.7109375" style="145" customWidth="1"/>
    <col min="12551" max="12551" width="14.42578125" style="145" customWidth="1"/>
    <col min="12552" max="12560" width="9.7109375" style="145" customWidth="1"/>
    <col min="12561" max="12561" width="15.7109375" style="145" bestFit="1" customWidth="1"/>
    <col min="12562" max="12800" width="9.140625" style="145"/>
    <col min="12801" max="12802" width="0" style="145" hidden="1" customWidth="1"/>
    <col min="12803" max="12803" width="6.28515625" style="145" customWidth="1"/>
    <col min="12804" max="12804" width="42.28515625" style="145" customWidth="1"/>
    <col min="12805" max="12805" width="69.5703125" style="145" customWidth="1"/>
    <col min="12806" max="12806" width="2.7109375" style="145" customWidth="1"/>
    <col min="12807" max="12807" width="14.42578125" style="145" customWidth="1"/>
    <col min="12808" max="12816" width="9.7109375" style="145" customWidth="1"/>
    <col min="12817" max="12817" width="15.7109375" style="145" bestFit="1" customWidth="1"/>
    <col min="12818" max="13056" width="9.140625" style="145"/>
    <col min="13057" max="13058" width="0" style="145" hidden="1" customWidth="1"/>
    <col min="13059" max="13059" width="6.28515625" style="145" customWidth="1"/>
    <col min="13060" max="13060" width="42.28515625" style="145" customWidth="1"/>
    <col min="13061" max="13061" width="69.5703125" style="145" customWidth="1"/>
    <col min="13062" max="13062" width="2.7109375" style="145" customWidth="1"/>
    <col min="13063" max="13063" width="14.42578125" style="145" customWidth="1"/>
    <col min="13064" max="13072" width="9.7109375" style="145" customWidth="1"/>
    <col min="13073" max="13073" width="15.7109375" style="145" bestFit="1" customWidth="1"/>
    <col min="13074" max="13312" width="9.140625" style="145"/>
    <col min="13313" max="13314" width="0" style="145" hidden="1" customWidth="1"/>
    <col min="13315" max="13315" width="6.28515625" style="145" customWidth="1"/>
    <col min="13316" max="13316" width="42.28515625" style="145" customWidth="1"/>
    <col min="13317" max="13317" width="69.5703125" style="145" customWidth="1"/>
    <col min="13318" max="13318" width="2.7109375" style="145" customWidth="1"/>
    <col min="13319" max="13319" width="14.42578125" style="145" customWidth="1"/>
    <col min="13320" max="13328" width="9.7109375" style="145" customWidth="1"/>
    <col min="13329" max="13329" width="15.7109375" style="145" bestFit="1" customWidth="1"/>
    <col min="13330" max="13568" width="9.140625" style="145"/>
    <col min="13569" max="13570" width="0" style="145" hidden="1" customWidth="1"/>
    <col min="13571" max="13571" width="6.28515625" style="145" customWidth="1"/>
    <col min="13572" max="13572" width="42.28515625" style="145" customWidth="1"/>
    <col min="13573" max="13573" width="69.5703125" style="145" customWidth="1"/>
    <col min="13574" max="13574" width="2.7109375" style="145" customWidth="1"/>
    <col min="13575" max="13575" width="14.42578125" style="145" customWidth="1"/>
    <col min="13576" max="13584" width="9.7109375" style="145" customWidth="1"/>
    <col min="13585" max="13585" width="15.7109375" style="145" bestFit="1" customWidth="1"/>
    <col min="13586" max="13824" width="9.140625" style="145"/>
    <col min="13825" max="13826" width="0" style="145" hidden="1" customWidth="1"/>
    <col min="13827" max="13827" width="6.28515625" style="145" customWidth="1"/>
    <col min="13828" max="13828" width="42.28515625" style="145" customWidth="1"/>
    <col min="13829" max="13829" width="69.5703125" style="145" customWidth="1"/>
    <col min="13830" max="13830" width="2.7109375" style="145" customWidth="1"/>
    <col min="13831" max="13831" width="14.42578125" style="145" customWidth="1"/>
    <col min="13832" max="13840" width="9.7109375" style="145" customWidth="1"/>
    <col min="13841" max="13841" width="15.7109375" style="145" bestFit="1" customWidth="1"/>
    <col min="13842" max="14080" width="9.140625" style="145"/>
    <col min="14081" max="14082" width="0" style="145" hidden="1" customWidth="1"/>
    <col min="14083" max="14083" width="6.28515625" style="145" customWidth="1"/>
    <col min="14084" max="14084" width="42.28515625" style="145" customWidth="1"/>
    <col min="14085" max="14085" width="69.5703125" style="145" customWidth="1"/>
    <col min="14086" max="14086" width="2.7109375" style="145" customWidth="1"/>
    <col min="14087" max="14087" width="14.42578125" style="145" customWidth="1"/>
    <col min="14088" max="14096" width="9.7109375" style="145" customWidth="1"/>
    <col min="14097" max="14097" width="15.7109375" style="145" bestFit="1" customWidth="1"/>
    <col min="14098" max="14336" width="9.140625" style="145"/>
    <col min="14337" max="14338" width="0" style="145" hidden="1" customWidth="1"/>
    <col min="14339" max="14339" width="6.28515625" style="145" customWidth="1"/>
    <col min="14340" max="14340" width="42.28515625" style="145" customWidth="1"/>
    <col min="14341" max="14341" width="69.5703125" style="145" customWidth="1"/>
    <col min="14342" max="14342" width="2.7109375" style="145" customWidth="1"/>
    <col min="14343" max="14343" width="14.42578125" style="145" customWidth="1"/>
    <col min="14344" max="14352" width="9.7109375" style="145" customWidth="1"/>
    <col min="14353" max="14353" width="15.7109375" style="145" bestFit="1" customWidth="1"/>
    <col min="14354" max="14592" width="9.140625" style="145"/>
    <col min="14593" max="14594" width="0" style="145" hidden="1" customWidth="1"/>
    <col min="14595" max="14595" width="6.28515625" style="145" customWidth="1"/>
    <col min="14596" max="14596" width="42.28515625" style="145" customWidth="1"/>
    <col min="14597" max="14597" width="69.5703125" style="145" customWidth="1"/>
    <col min="14598" max="14598" width="2.7109375" style="145" customWidth="1"/>
    <col min="14599" max="14599" width="14.42578125" style="145" customWidth="1"/>
    <col min="14600" max="14608" width="9.7109375" style="145" customWidth="1"/>
    <col min="14609" max="14609" width="15.7109375" style="145" bestFit="1" customWidth="1"/>
    <col min="14610" max="14848" width="9.140625" style="145"/>
    <col min="14849" max="14850" width="0" style="145" hidden="1" customWidth="1"/>
    <col min="14851" max="14851" width="6.28515625" style="145" customWidth="1"/>
    <col min="14852" max="14852" width="42.28515625" style="145" customWidth="1"/>
    <col min="14853" max="14853" width="69.5703125" style="145" customWidth="1"/>
    <col min="14854" max="14854" width="2.7109375" style="145" customWidth="1"/>
    <col min="14855" max="14855" width="14.42578125" style="145" customWidth="1"/>
    <col min="14856" max="14864" width="9.7109375" style="145" customWidth="1"/>
    <col min="14865" max="14865" width="15.7109375" style="145" bestFit="1" customWidth="1"/>
    <col min="14866" max="15104" width="9.140625" style="145"/>
    <col min="15105" max="15106" width="0" style="145" hidden="1" customWidth="1"/>
    <col min="15107" max="15107" width="6.28515625" style="145" customWidth="1"/>
    <col min="15108" max="15108" width="42.28515625" style="145" customWidth="1"/>
    <col min="15109" max="15109" width="69.5703125" style="145" customWidth="1"/>
    <col min="15110" max="15110" width="2.7109375" style="145" customWidth="1"/>
    <col min="15111" max="15111" width="14.42578125" style="145" customWidth="1"/>
    <col min="15112" max="15120" width="9.7109375" style="145" customWidth="1"/>
    <col min="15121" max="15121" width="15.7109375" style="145" bestFit="1" customWidth="1"/>
    <col min="15122" max="15360" width="9.140625" style="145"/>
    <col min="15361" max="15362" width="0" style="145" hidden="1" customWidth="1"/>
    <col min="15363" max="15363" width="6.28515625" style="145" customWidth="1"/>
    <col min="15364" max="15364" width="42.28515625" style="145" customWidth="1"/>
    <col min="15365" max="15365" width="69.5703125" style="145" customWidth="1"/>
    <col min="15366" max="15366" width="2.7109375" style="145" customWidth="1"/>
    <col min="15367" max="15367" width="14.42578125" style="145" customWidth="1"/>
    <col min="15368" max="15376" width="9.7109375" style="145" customWidth="1"/>
    <col min="15377" max="15377" width="15.7109375" style="145" bestFit="1" customWidth="1"/>
    <col min="15378" max="15616" width="9.140625" style="145"/>
    <col min="15617" max="15618" width="0" style="145" hidden="1" customWidth="1"/>
    <col min="15619" max="15619" width="6.28515625" style="145" customWidth="1"/>
    <col min="15620" max="15620" width="42.28515625" style="145" customWidth="1"/>
    <col min="15621" max="15621" width="69.5703125" style="145" customWidth="1"/>
    <col min="15622" max="15622" width="2.7109375" style="145" customWidth="1"/>
    <col min="15623" max="15623" width="14.42578125" style="145" customWidth="1"/>
    <col min="15624" max="15632" width="9.7109375" style="145" customWidth="1"/>
    <col min="15633" max="15633" width="15.7109375" style="145" bestFit="1" customWidth="1"/>
    <col min="15634" max="15872" width="9.140625" style="145"/>
    <col min="15873" max="15874" width="0" style="145" hidden="1" customWidth="1"/>
    <col min="15875" max="15875" width="6.28515625" style="145" customWidth="1"/>
    <col min="15876" max="15876" width="42.28515625" style="145" customWidth="1"/>
    <col min="15877" max="15877" width="69.5703125" style="145" customWidth="1"/>
    <col min="15878" max="15878" width="2.7109375" style="145" customWidth="1"/>
    <col min="15879" max="15879" width="14.42578125" style="145" customWidth="1"/>
    <col min="15880" max="15888" width="9.7109375" style="145" customWidth="1"/>
    <col min="15889" max="15889" width="15.7109375" style="145" bestFit="1" customWidth="1"/>
    <col min="15890" max="16128" width="9.140625" style="145"/>
    <col min="16129" max="16130" width="0" style="145" hidden="1" customWidth="1"/>
    <col min="16131" max="16131" width="6.28515625" style="145" customWidth="1"/>
    <col min="16132" max="16132" width="42.28515625" style="145" customWidth="1"/>
    <col min="16133" max="16133" width="69.5703125" style="145" customWidth="1"/>
    <col min="16134" max="16134" width="2.7109375" style="145" customWidth="1"/>
    <col min="16135" max="16135" width="14.42578125" style="145" customWidth="1"/>
    <col min="16136" max="16144" width="9.7109375" style="145" customWidth="1"/>
    <col min="16145" max="16145" width="15.7109375" style="145" bestFit="1" customWidth="1"/>
    <col min="16146" max="16384" width="9.140625" style="145"/>
  </cols>
  <sheetData>
    <row r="1" spans="3:19">
      <c r="C1" s="358"/>
      <c r="D1" s="358"/>
      <c r="E1" s="359"/>
      <c r="F1" s="360"/>
    </row>
    <row r="2" spans="3:19" ht="27.75" customHeight="1">
      <c r="C2" s="358"/>
      <c r="D2" s="358"/>
      <c r="E2" s="359"/>
      <c r="F2" s="360"/>
    </row>
    <row r="3" spans="3:19" s="138" customFormat="1" ht="32.25" customHeight="1">
      <c r="C3" s="382" t="s">
        <v>338</v>
      </c>
      <c r="D3" s="382"/>
      <c r="E3" s="382"/>
      <c r="F3" s="382"/>
      <c r="G3"/>
      <c r="I3"/>
    </row>
    <row r="4" spans="3:19" s="138" customFormat="1" ht="39" customHeight="1">
      <c r="C4" s="382"/>
      <c r="D4" s="382"/>
      <c r="E4" s="382"/>
      <c r="F4" s="382"/>
      <c r="H4" s="139"/>
      <c r="I4"/>
    </row>
    <row r="5" spans="3:19" s="138" customFormat="1" ht="9.75" customHeight="1">
      <c r="C5" s="332"/>
      <c r="D5" s="332"/>
      <c r="E5" s="332"/>
      <c r="F5" s="332"/>
      <c r="I5" s="142"/>
      <c r="J5" s="142"/>
      <c r="K5" s="142"/>
      <c r="L5" s="142"/>
      <c r="M5" s="142"/>
      <c r="N5" s="142"/>
      <c r="O5" s="142"/>
      <c r="P5" s="140"/>
      <c r="Q5" s="143"/>
      <c r="R5" s="142"/>
      <c r="S5" s="142"/>
    </row>
    <row r="6" spans="3:19" s="138" customFormat="1" ht="27" customHeight="1">
      <c r="C6" s="384" t="s">
        <v>191</v>
      </c>
      <c r="D6" s="384"/>
      <c r="E6" s="384"/>
      <c r="F6" s="384"/>
      <c r="I6" s="142"/>
      <c r="J6" s="142"/>
      <c r="K6" s="142"/>
      <c r="L6" s="142"/>
      <c r="M6" s="142"/>
      <c r="N6" s="142"/>
      <c r="O6" s="142"/>
      <c r="P6" s="140"/>
      <c r="Q6" s="143"/>
      <c r="R6" s="142"/>
      <c r="S6" s="142"/>
    </row>
    <row r="7" spans="3:19" s="159" customFormat="1" ht="17.25" customHeight="1">
      <c r="C7" s="333"/>
      <c r="D7" s="333"/>
      <c r="E7" s="333"/>
      <c r="F7" s="334"/>
      <c r="I7" s="161"/>
      <c r="J7" s="161"/>
      <c r="K7" s="161"/>
      <c r="L7" s="162"/>
      <c r="M7" s="162"/>
      <c r="N7" s="162"/>
      <c r="O7" s="162"/>
      <c r="P7" s="160"/>
      <c r="Q7" s="163"/>
      <c r="R7" s="161"/>
      <c r="S7" s="161"/>
    </row>
    <row r="8" spans="3:19" s="159" customFormat="1" ht="18.75">
      <c r="C8" s="332"/>
      <c r="D8" s="332"/>
      <c r="E8" s="335"/>
      <c r="F8" s="336"/>
      <c r="I8" s="161"/>
      <c r="J8" s="161"/>
      <c r="K8" s="161"/>
      <c r="L8" s="162"/>
      <c r="M8" s="162"/>
      <c r="N8" s="162"/>
      <c r="O8" s="162"/>
      <c r="P8" s="160"/>
      <c r="Q8" s="163"/>
      <c r="R8" s="161"/>
      <c r="S8" s="161"/>
    </row>
    <row r="9" spans="3:19" s="164" customFormat="1" ht="18.75">
      <c r="C9" s="334"/>
      <c r="D9" s="334"/>
      <c r="E9" s="337"/>
      <c r="F9" s="334"/>
      <c r="I9" s="161"/>
      <c r="J9" s="161"/>
      <c r="K9" s="161"/>
      <c r="L9" s="162"/>
      <c r="M9" s="162"/>
      <c r="N9" s="162"/>
      <c r="O9" s="162"/>
      <c r="P9" s="160"/>
      <c r="Q9" s="163"/>
      <c r="R9" s="161"/>
      <c r="S9" s="161"/>
    </row>
    <row r="10" spans="3:19" s="164" customFormat="1" ht="18.75">
      <c r="C10" s="334"/>
      <c r="D10" s="334"/>
      <c r="E10" s="338"/>
      <c r="F10" s="334"/>
      <c r="G10" s="159"/>
      <c r="H10" s="165"/>
      <c r="I10" s="161"/>
      <c r="J10" s="161"/>
      <c r="K10" s="161"/>
      <c r="L10" s="162"/>
      <c r="M10" s="162"/>
      <c r="N10" s="162"/>
      <c r="O10" s="162"/>
      <c r="P10" s="160"/>
      <c r="Q10" s="163"/>
      <c r="R10" s="161"/>
      <c r="S10" s="161"/>
    </row>
    <row r="11" spans="3:19" s="164" customFormat="1" ht="18.75">
      <c r="C11" s="333"/>
      <c r="D11" s="333"/>
      <c r="E11" s="338"/>
      <c r="F11" s="334"/>
      <c r="G11" s="139"/>
      <c r="H11" s="139"/>
      <c r="P11" s="165"/>
      <c r="Q11" s="161"/>
    </row>
    <row r="12" spans="3:19" s="164" customFormat="1" ht="18.75">
      <c r="C12" s="333"/>
      <c r="D12" s="333"/>
      <c r="E12" s="335"/>
      <c r="F12" s="334"/>
      <c r="G12" s="139"/>
      <c r="H12" s="139"/>
      <c r="I12" s="161"/>
      <c r="J12" s="161"/>
      <c r="K12" s="161"/>
      <c r="L12" s="162"/>
      <c r="M12" s="162"/>
      <c r="N12" s="162"/>
      <c r="O12" s="162"/>
      <c r="P12" s="160"/>
      <c r="Q12" s="163"/>
      <c r="R12" s="161"/>
      <c r="S12" s="161"/>
    </row>
    <row r="13" spans="3:19" s="164" customFormat="1" ht="18.75">
      <c r="C13" s="333"/>
      <c r="D13" s="333"/>
      <c r="E13" s="335"/>
      <c r="F13" s="334"/>
      <c r="G13" s="139"/>
      <c r="H13" s="139"/>
      <c r="I13" s="161"/>
      <c r="J13" s="161"/>
      <c r="K13" s="161"/>
      <c r="L13" s="162"/>
      <c r="M13" s="162"/>
      <c r="N13" s="162"/>
      <c r="O13" s="162"/>
      <c r="P13" s="160"/>
      <c r="Q13" s="163"/>
      <c r="R13" s="161"/>
      <c r="S13" s="161"/>
    </row>
    <row r="14" spans="3:19" s="164" customFormat="1" ht="30" customHeight="1">
      <c r="C14" s="333"/>
      <c r="D14" s="333"/>
      <c r="E14" s="335"/>
      <c r="F14" s="334"/>
      <c r="G14" s="139"/>
      <c r="H14" s="139"/>
      <c r="I14" s="161"/>
      <c r="J14" s="161"/>
      <c r="K14" s="161"/>
      <c r="L14" s="162"/>
      <c r="M14" s="162"/>
      <c r="N14" s="162"/>
      <c r="O14" s="162"/>
      <c r="P14" s="160"/>
      <c r="Q14" s="163"/>
      <c r="R14" s="161"/>
      <c r="S14" s="161"/>
    </row>
    <row r="15" spans="3:19" s="164" customFormat="1" ht="28.5" customHeight="1">
      <c r="C15" s="383" t="s">
        <v>339</v>
      </c>
      <c r="D15" s="384"/>
      <c r="E15" s="384"/>
      <c r="F15" s="384"/>
      <c r="G15" s="139"/>
      <c r="H15" s="139"/>
      <c r="P15" s="165"/>
      <c r="Q15" s="161"/>
    </row>
    <row r="16" spans="3:19" s="164" customFormat="1" ht="9" customHeight="1">
      <c r="C16" s="333"/>
      <c r="D16" s="333"/>
      <c r="E16" s="333"/>
      <c r="F16" s="339"/>
      <c r="G16" s="142"/>
      <c r="H16" s="142"/>
      <c r="I16" s="161"/>
      <c r="J16" s="161"/>
      <c r="K16" s="161"/>
      <c r="L16" s="162"/>
      <c r="M16" s="162"/>
      <c r="N16" s="162"/>
      <c r="O16" s="162"/>
      <c r="P16" s="160"/>
      <c r="Q16" s="163"/>
      <c r="R16" s="161"/>
      <c r="S16" s="161"/>
    </row>
    <row r="17" spans="3:19" s="159" customFormat="1" ht="21">
      <c r="C17" s="334"/>
      <c r="D17" s="381" t="s">
        <v>192</v>
      </c>
      <c r="E17" s="381"/>
      <c r="F17" s="340"/>
      <c r="G17" s="142"/>
      <c r="H17" s="161"/>
      <c r="J17" s="161"/>
      <c r="K17" s="161"/>
      <c r="L17" s="162"/>
      <c r="M17" s="162"/>
      <c r="N17" s="162"/>
      <c r="O17" s="162"/>
      <c r="P17" s="160"/>
      <c r="Q17" s="163"/>
      <c r="R17" s="161"/>
      <c r="S17" s="161"/>
    </row>
    <row r="18" spans="3:19" s="164" customFormat="1" ht="18.75">
      <c r="C18" s="333"/>
      <c r="D18" s="333"/>
      <c r="E18" s="337"/>
      <c r="F18" s="339"/>
      <c r="J18" s="161"/>
      <c r="K18" s="161"/>
      <c r="L18" s="162"/>
      <c r="M18" s="162"/>
      <c r="N18" s="162"/>
      <c r="O18" s="162"/>
      <c r="P18" s="160"/>
      <c r="Q18" s="163"/>
      <c r="R18" s="161"/>
      <c r="S18" s="161"/>
    </row>
    <row r="19" spans="3:19" s="164" customFormat="1" ht="18.75">
      <c r="C19" s="333"/>
      <c r="D19" s="333"/>
      <c r="E19" s="341"/>
      <c r="F19" s="339"/>
      <c r="P19" s="165"/>
      <c r="Q19" s="161"/>
    </row>
    <row r="20" spans="3:19" s="164" customFormat="1" ht="8.25" customHeight="1">
      <c r="C20" s="333"/>
      <c r="D20" s="333"/>
      <c r="E20" s="341"/>
      <c r="F20" s="339"/>
      <c r="J20" s="161"/>
      <c r="K20" s="161"/>
      <c r="L20" s="162"/>
      <c r="M20" s="162"/>
      <c r="N20" s="162"/>
      <c r="O20" s="162"/>
      <c r="P20" s="160"/>
      <c r="Q20" s="163"/>
      <c r="R20" s="161"/>
      <c r="S20" s="161"/>
    </row>
    <row r="21" spans="3:19" s="159" customFormat="1" ht="18.75" hidden="1">
      <c r="C21" s="334"/>
      <c r="D21" s="334"/>
      <c r="E21" s="341"/>
      <c r="F21" s="334"/>
      <c r="J21" s="161"/>
      <c r="K21" s="161"/>
      <c r="L21" s="162"/>
      <c r="M21" s="162"/>
      <c r="N21" s="162"/>
      <c r="O21" s="162"/>
      <c r="P21" s="160"/>
      <c r="Q21" s="163"/>
      <c r="R21" s="161"/>
      <c r="S21" s="161"/>
    </row>
    <row r="22" spans="3:19" s="142" customFormat="1" ht="18.75" customHeight="1">
      <c r="C22" s="331"/>
      <c r="D22" s="331"/>
      <c r="E22" s="331"/>
      <c r="F22" s="331"/>
      <c r="J22" s="143"/>
      <c r="K22" s="143"/>
      <c r="L22" s="145"/>
      <c r="M22" s="145"/>
      <c r="N22" s="145"/>
      <c r="O22" s="145"/>
      <c r="P22" s="144"/>
      <c r="Q22" s="146"/>
      <c r="R22" s="143"/>
      <c r="S22" s="143"/>
    </row>
    <row r="23" spans="3:19" s="142" customFormat="1" ht="21" customHeight="1">
      <c r="C23" s="331"/>
      <c r="D23" s="381" t="s">
        <v>193</v>
      </c>
      <c r="E23" s="381"/>
      <c r="F23" s="331"/>
      <c r="P23" s="140"/>
      <c r="Q23" s="143"/>
    </row>
    <row r="24" spans="3:19" s="142" customFormat="1" ht="15.75">
      <c r="C24" s="331"/>
      <c r="D24" s="331"/>
      <c r="E24" s="331"/>
      <c r="F24" s="331"/>
      <c r="J24" s="143"/>
      <c r="K24" s="143"/>
      <c r="L24" s="145"/>
      <c r="M24" s="145"/>
      <c r="N24" s="145"/>
      <c r="O24" s="145"/>
      <c r="P24" s="144"/>
      <c r="Q24" s="146"/>
      <c r="R24" s="143"/>
      <c r="S24" s="143"/>
    </row>
    <row r="25" spans="3:19" s="142" customFormat="1" ht="18.75">
      <c r="C25" s="331"/>
      <c r="D25" s="331"/>
      <c r="E25" s="331"/>
      <c r="F25" s="331"/>
      <c r="H25" s="161"/>
      <c r="I25" s="143"/>
      <c r="J25" s="143"/>
      <c r="K25" s="143"/>
      <c r="L25" s="145"/>
      <c r="M25" s="145"/>
      <c r="N25" s="145"/>
      <c r="O25" s="145"/>
      <c r="P25" s="144"/>
      <c r="Q25" s="146"/>
      <c r="R25" s="143"/>
      <c r="S25" s="143"/>
    </row>
    <row r="26" spans="3:19" s="142" customFormat="1" ht="18.75">
      <c r="C26" s="333"/>
      <c r="D26" s="333"/>
      <c r="E26" s="338"/>
      <c r="F26" s="331"/>
      <c r="H26" s="161"/>
      <c r="I26" s="143"/>
      <c r="J26" s="143"/>
      <c r="K26" s="143"/>
      <c r="L26" s="145"/>
      <c r="M26" s="145"/>
      <c r="N26" s="145"/>
      <c r="O26" s="145"/>
      <c r="P26" s="144"/>
      <c r="Q26" s="146"/>
      <c r="R26" s="143"/>
      <c r="S26" s="143"/>
    </row>
    <row r="27" spans="3:19" s="142" customFormat="1" ht="7.5" customHeight="1">
      <c r="C27" s="333"/>
      <c r="D27" s="333"/>
      <c r="E27" s="342"/>
      <c r="F27" s="331"/>
      <c r="G27" s="145"/>
      <c r="H27" s="149"/>
      <c r="P27" s="140"/>
      <c r="Q27" s="143"/>
    </row>
    <row r="28" spans="3:19" s="142" customFormat="1" ht="18.75" hidden="1">
      <c r="C28" s="333"/>
      <c r="D28" s="333"/>
      <c r="E28" s="333"/>
      <c r="F28" s="331"/>
      <c r="G28" s="145"/>
      <c r="H28" s="150"/>
      <c r="I28" s="143"/>
      <c r="J28" s="143"/>
      <c r="K28" s="143"/>
      <c r="L28" s="145"/>
      <c r="M28" s="145"/>
      <c r="N28" s="145"/>
      <c r="O28" s="145"/>
      <c r="P28" s="144"/>
      <c r="Q28" s="146"/>
      <c r="R28" s="143"/>
      <c r="S28" s="143"/>
    </row>
    <row r="29" spans="3:19" s="142" customFormat="1" ht="21">
      <c r="C29" s="331"/>
      <c r="D29" s="381" t="s">
        <v>194</v>
      </c>
      <c r="E29" s="381"/>
      <c r="F29" s="331"/>
      <c r="G29" s="145"/>
      <c r="H29" s="141"/>
      <c r="I29" s="143"/>
      <c r="J29" s="143"/>
      <c r="K29" s="143"/>
      <c r="L29" s="145"/>
      <c r="M29" s="145"/>
      <c r="N29" s="145"/>
      <c r="O29" s="145"/>
      <c r="P29" s="144"/>
      <c r="Q29" s="146"/>
      <c r="R29" s="143"/>
      <c r="S29" s="143"/>
    </row>
    <row r="30" spans="3:19" s="142" customFormat="1" ht="15.75">
      <c r="C30" s="331"/>
      <c r="D30" s="331"/>
      <c r="E30" s="331"/>
      <c r="F30" s="331"/>
      <c r="H30" s="151"/>
      <c r="P30" s="140"/>
      <c r="Q30" s="143"/>
    </row>
    <row r="31" spans="3:19" s="142" customFormat="1" ht="18.75">
      <c r="C31" s="334"/>
      <c r="D31" s="334"/>
      <c r="E31" s="334"/>
      <c r="F31" s="331"/>
      <c r="H31" s="140"/>
      <c r="I31" s="143"/>
      <c r="J31" s="143"/>
      <c r="K31" s="143"/>
      <c r="L31" s="145"/>
      <c r="M31" s="145"/>
      <c r="N31" s="145"/>
      <c r="O31" s="145"/>
      <c r="P31" s="144"/>
      <c r="Q31" s="146"/>
      <c r="R31" s="143"/>
      <c r="S31" s="143"/>
    </row>
    <row r="32" spans="3:19" s="142" customFormat="1" ht="15.75">
      <c r="C32" s="331"/>
      <c r="D32" s="331"/>
      <c r="E32" s="331"/>
      <c r="F32" s="331"/>
      <c r="H32" s="152"/>
      <c r="I32" s="143"/>
      <c r="J32" s="143"/>
      <c r="K32" s="143"/>
      <c r="L32" s="145"/>
      <c r="M32" s="145"/>
      <c r="N32" s="145"/>
      <c r="O32" s="145"/>
      <c r="P32" s="144"/>
      <c r="Q32" s="146"/>
      <c r="R32" s="143"/>
      <c r="S32" s="143"/>
    </row>
    <row r="33" spans="2:19" s="142" customFormat="1" ht="15.75">
      <c r="C33" s="331"/>
      <c r="D33" s="331"/>
      <c r="E33" s="331"/>
      <c r="F33" s="343"/>
      <c r="H33" s="140"/>
      <c r="I33" s="143"/>
      <c r="J33" s="143"/>
      <c r="K33" s="143"/>
      <c r="L33" s="145"/>
      <c r="M33" s="145"/>
      <c r="N33" s="145"/>
      <c r="O33" s="145"/>
      <c r="P33" s="144"/>
      <c r="Q33" s="146"/>
      <c r="R33" s="143"/>
      <c r="S33" s="143"/>
    </row>
    <row r="34" spans="2:19" s="142" customFormat="1" ht="15.75">
      <c r="B34" s="153"/>
      <c r="C34" s="331"/>
      <c r="D34" s="331"/>
      <c r="E34" s="344"/>
      <c r="F34" s="331"/>
      <c r="G34" s="153"/>
      <c r="H34" s="154"/>
      <c r="P34" s="140"/>
      <c r="Q34" s="143"/>
    </row>
    <row r="35" spans="2:19" s="147" customFormat="1" ht="22.5" customHeight="1">
      <c r="C35" s="345"/>
      <c r="D35" s="345"/>
      <c r="E35" s="346"/>
      <c r="F35" s="345"/>
      <c r="H35" s="148"/>
      <c r="I35" s="142"/>
      <c r="J35" s="142"/>
      <c r="K35" s="142"/>
      <c r="L35" s="142"/>
      <c r="M35" s="142"/>
      <c r="N35" s="142"/>
      <c r="O35" s="142"/>
      <c r="P35" s="142"/>
    </row>
    <row r="36" spans="2:19" s="142" customFormat="1" ht="7.5" customHeight="1">
      <c r="B36" s="153"/>
      <c r="C36" s="331"/>
      <c r="D36" s="331"/>
      <c r="E36" s="347"/>
      <c r="F36" s="348"/>
      <c r="G36" s="153"/>
      <c r="H36" s="155"/>
      <c r="I36" s="156"/>
      <c r="J36" s="156"/>
      <c r="K36" s="156"/>
      <c r="L36" s="156"/>
      <c r="M36" s="147"/>
      <c r="N36" s="147"/>
      <c r="O36" s="157"/>
      <c r="P36" s="147"/>
    </row>
    <row r="37" spans="2:19" hidden="1">
      <c r="C37" s="331"/>
      <c r="D37" s="331"/>
      <c r="E37" s="330"/>
      <c r="F37" s="331"/>
      <c r="H37" s="149"/>
      <c r="I37" s="143"/>
      <c r="J37" s="142"/>
      <c r="K37" s="142"/>
      <c r="L37" s="142"/>
      <c r="M37" s="142"/>
      <c r="N37" s="142"/>
      <c r="O37" s="142"/>
      <c r="P37" s="142"/>
    </row>
    <row r="38" spans="2:19" hidden="1">
      <c r="C38" s="329"/>
      <c r="D38" s="329"/>
      <c r="E38" s="330"/>
      <c r="F38" s="331"/>
      <c r="H38" s="149"/>
      <c r="I38" s="146"/>
      <c r="J38" s="143"/>
      <c r="K38" s="143"/>
      <c r="L38" s="143"/>
    </row>
    <row r="39" spans="2:19" hidden="1">
      <c r="C39" s="329"/>
      <c r="D39" s="329"/>
      <c r="E39" s="330"/>
      <c r="F39" s="331"/>
      <c r="H39" s="149"/>
      <c r="I39" s="146"/>
      <c r="J39" s="143"/>
      <c r="K39" s="143"/>
      <c r="L39" s="143"/>
    </row>
    <row r="40" spans="2:19" ht="39" customHeight="1">
      <c r="C40" s="329"/>
      <c r="D40" s="349" t="s">
        <v>149</v>
      </c>
      <c r="E40" s="350" t="s">
        <v>340</v>
      </c>
      <c r="F40" s="331"/>
      <c r="H40" s="149"/>
      <c r="I40" s="146"/>
      <c r="J40" s="143"/>
      <c r="K40" s="143"/>
      <c r="L40" s="143"/>
    </row>
    <row r="41" spans="2:19" ht="16.5">
      <c r="C41" s="329"/>
      <c r="D41" s="351"/>
      <c r="E41" s="352" t="s">
        <v>365</v>
      </c>
      <c r="F41" s="331"/>
      <c r="H41" s="149"/>
      <c r="I41" s="146"/>
      <c r="J41" s="143"/>
      <c r="K41" s="143"/>
      <c r="L41" s="143"/>
    </row>
    <row r="42" spans="2:19" ht="16.5">
      <c r="C42" s="329"/>
      <c r="D42" s="351"/>
      <c r="E42" s="352" t="s">
        <v>152</v>
      </c>
      <c r="F42" s="331"/>
      <c r="H42" s="149"/>
      <c r="I42" s="146"/>
      <c r="J42" s="143"/>
      <c r="K42" s="143"/>
      <c r="L42" s="143"/>
    </row>
    <row r="43" spans="2:19" ht="18.75">
      <c r="C43" s="329"/>
      <c r="D43" s="333"/>
      <c r="E43" s="334"/>
      <c r="F43" s="331"/>
      <c r="H43" s="149"/>
      <c r="I43" s="146"/>
      <c r="J43" s="143"/>
      <c r="K43" s="143"/>
      <c r="L43" s="143"/>
    </row>
    <row r="44" spans="2:19" ht="15.75">
      <c r="C44" s="329"/>
      <c r="D44" s="353" t="s">
        <v>336</v>
      </c>
      <c r="E44" s="354" t="s">
        <v>219</v>
      </c>
      <c r="F44" s="331"/>
      <c r="H44" s="149"/>
      <c r="I44" s="146"/>
      <c r="J44" s="143"/>
      <c r="K44" s="143"/>
      <c r="L44" s="143"/>
    </row>
    <row r="45" spans="2:19">
      <c r="H45" s="149"/>
      <c r="I45" s="146"/>
      <c r="J45" s="143"/>
      <c r="K45" s="143"/>
      <c r="L45" s="143"/>
    </row>
    <row r="46" spans="2:19">
      <c r="H46" s="149"/>
      <c r="I46" s="146"/>
      <c r="J46" s="143"/>
      <c r="K46" s="143"/>
      <c r="L46" s="143"/>
    </row>
    <row r="47" spans="2:19">
      <c r="H47" s="149"/>
    </row>
    <row r="48" spans="2:19">
      <c r="H48" s="149"/>
      <c r="I48" s="157"/>
      <c r="J48" s="157"/>
      <c r="K48" s="157"/>
      <c r="L48" s="157"/>
    </row>
    <row r="50" spans="8:10">
      <c r="H50" s="149"/>
    </row>
    <row r="51" spans="8:10">
      <c r="H51" s="149"/>
      <c r="I51" s="157"/>
      <c r="J51" s="157"/>
    </row>
  </sheetData>
  <sheetProtection algorithmName="SHA-512" hashValue="Bz6FIFhg7A8lrmROy3HiFOssJu2tqEh+6gL19N4NVufdYN8H9KJiiFS+DfsVud5/3lkR3K5DDNeZIKDQMEj/1g==" saltValue="SX+SVQwCbPwjwGBI7b6x+g==" spinCount="100000" sheet="1" objects="1" scenarios="1"/>
  <mergeCells count="6">
    <mergeCell ref="D29:E29"/>
    <mergeCell ref="C3:F4"/>
    <mergeCell ref="C15:F15"/>
    <mergeCell ref="C6:F6"/>
    <mergeCell ref="D17:E17"/>
    <mergeCell ref="D23:E23"/>
  </mergeCells>
  <conditionalFormatting sqref="E9:E11">
    <cfRule type="expression" dxfId="79" priority="12" stopIfTrue="1">
      <formula>#REF!="world"</formula>
    </cfRule>
  </conditionalFormatting>
  <conditionalFormatting sqref="E18">
    <cfRule type="expression" dxfId="78" priority="8" stopIfTrue="1">
      <formula>#REF!="world"</formula>
    </cfRule>
  </conditionalFormatting>
  <conditionalFormatting sqref="E26:E27">
    <cfRule type="expression" dxfId="77" priority="2" stopIfTrue="1">
      <formula>#REF!="world"</formula>
    </cfRule>
  </conditionalFormatting>
  <conditionalFormatting sqref="E27">
    <cfRule type="expression" dxfId="76" priority="16" stopIfTrue="1">
      <formula>#REF!="world"</formula>
    </cfRule>
  </conditionalFormatting>
  <conditionalFormatting sqref="F16 A22:B22 T22:IV22 E35:E36 A36:B36 G36:H36 Q36:IV36 F36:F37 J37:K37 M37:P37">
    <cfRule type="expression" dxfId="75" priority="18" stopIfTrue="1">
      <formula>#REF!="world"</formula>
    </cfRule>
  </conditionalFormatting>
  <conditionalFormatting sqref="F18:F20">
    <cfRule type="expression" dxfId="74" priority="5" stopIfTrue="1">
      <formula>#REF!="world"</formula>
    </cfRule>
  </conditionalFormatting>
  <conditionalFormatting sqref="I5:J6 L5:O6 R5:S6 I11:J11 L11:O11 R11:S11 I15:J15 L15:O15 R15:S15 L19:O19 R19:S19 L23:O23 R23:S23 I27:J27 L27:O27 R27:S27 I30:J30 L30:O30 R30:S30 I34:J34 L34:O34 R34:S34">
    <cfRule type="expression" dxfId="73" priority="6" stopIfTrue="1">
      <formula>#REF!="world"</formula>
    </cfRule>
  </conditionalFormatting>
  <conditionalFormatting sqref="J19 E19:E21 J23 H25">
    <cfRule type="expression" dxfId="72" priority="15" stopIfTrue="1">
      <formula>#REF!="world"</formula>
    </cfRule>
  </conditionalFormatting>
  <printOptions horizontalCentered="1" verticalCentered="1"/>
  <pageMargins left="0.11811023622047245" right="0.11811023622047245" top="0.98425196850393704" bottom="0.47244094488188981" header="0.47244094488188981" footer="0.35433070866141736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Y50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35.42578125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12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14"/>
      <c r="AG4" s="14"/>
      <c r="AH4" s="14"/>
      <c r="AI4" s="14"/>
      <c r="AJ4" s="14"/>
      <c r="AK4" s="14"/>
      <c r="AL4" s="14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2"/>
      <c r="BQ4" s="2"/>
      <c r="BR4" s="2"/>
      <c r="BS4" s="2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15" customHeight="1">
      <c r="A5" s="13" t="s">
        <v>173</v>
      </c>
      <c r="B5" s="14">
        <v>11.886210999999999</v>
      </c>
      <c r="C5" s="14">
        <v>17.057376000000001</v>
      </c>
      <c r="D5" s="14">
        <v>16.649146999999999</v>
      </c>
      <c r="E5" s="14">
        <v>17.676783</v>
      </c>
      <c r="F5" s="14">
        <v>21.88128</v>
      </c>
      <c r="G5" s="14">
        <v>33.73545</v>
      </c>
      <c r="H5" s="14">
        <v>44.952944000000002</v>
      </c>
      <c r="I5" s="14">
        <v>59.900768999999997</v>
      </c>
      <c r="J5" s="14">
        <v>81.514404999999996</v>
      </c>
      <c r="K5" s="14">
        <v>83.793508000000003</v>
      </c>
      <c r="L5" s="14">
        <v>105.799544</v>
      </c>
      <c r="M5" s="14">
        <v>154.56865300000001</v>
      </c>
      <c r="N5" s="14">
        <v>187.28659200000001</v>
      </c>
      <c r="O5" s="14">
        <v>262.34749900000003</v>
      </c>
      <c r="P5" s="14">
        <v>305.26777799999996</v>
      </c>
      <c r="Q5" s="14">
        <v>366.699299</v>
      </c>
      <c r="R5" s="14">
        <v>356.51926899999995</v>
      </c>
      <c r="S5" s="14">
        <v>438.56272999999999</v>
      </c>
      <c r="T5" s="14">
        <v>508.26050900000001</v>
      </c>
      <c r="U5" s="14">
        <v>491.56253499999997</v>
      </c>
      <c r="V5" s="14">
        <v>496.97419500000001</v>
      </c>
      <c r="W5" s="14">
        <v>612.84468300000003</v>
      </c>
      <c r="X5" s="14">
        <v>807.82830899999999</v>
      </c>
      <c r="Y5" s="14">
        <v>919.92399499999999</v>
      </c>
      <c r="Z5" s="15">
        <f t="shared" ref="Z5:Z10" si="0">AVERAGE(B5:Y5)</f>
        <v>266.81222762499999</v>
      </c>
      <c r="AA5" s="223">
        <f t="shared" ref="AA5:AA10" si="1">IFERROR((Y5/B5)^(1/($Y$4-$B$4))-1,"")</f>
        <v>0.20814138497473023</v>
      </c>
      <c r="AB5" s="223">
        <f t="shared" ref="AB5:AB10" si="2">IFERROR((Y5-B5)/B5,"")</f>
        <v>76.39421713109418</v>
      </c>
      <c r="AC5" s="223">
        <f t="shared" ref="AC5:AC10" si="3">IFERROR((Y5/L5)^(1/($Y$4-$L$4))-1,"")</f>
        <v>0.181004075302444</v>
      </c>
      <c r="AD5" s="223">
        <f t="shared" ref="AD5:AD10" si="4">IFERROR((Y5-L5)/L5,"")</f>
        <v>7.6949712656606541</v>
      </c>
      <c r="AE5" s="14"/>
      <c r="AF5" s="14"/>
      <c r="AG5" s="14"/>
      <c r="AH5" s="14"/>
      <c r="AI5" s="14"/>
      <c r="AJ5" s="14"/>
      <c r="AK5" s="14"/>
      <c r="AL5" s="14"/>
      <c r="AS5" s="10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2"/>
      <c r="BQ5" s="2"/>
      <c r="BR5" s="2"/>
      <c r="BS5" s="2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15" customHeight="1">
      <c r="A6" s="13" t="s">
        <v>174</v>
      </c>
      <c r="B6" s="14">
        <v>48.587668999999998</v>
      </c>
      <c r="C6" s="14">
        <v>41.176133999999998</v>
      </c>
      <c r="D6" s="14">
        <v>34.561943999999997</v>
      </c>
      <c r="E6" s="14">
        <v>32.740599000000003</v>
      </c>
      <c r="F6" s="14">
        <v>44.847695999999999</v>
      </c>
      <c r="G6" s="14">
        <v>47.190162999999998</v>
      </c>
      <c r="H6" s="14">
        <v>54.977823000000001</v>
      </c>
      <c r="I6" s="14">
        <v>55.286147999999997</v>
      </c>
      <c r="J6" s="14">
        <v>60.31203</v>
      </c>
      <c r="K6" s="14">
        <v>50.374352000000002</v>
      </c>
      <c r="L6" s="14">
        <v>56.154730999999998</v>
      </c>
      <c r="M6" s="14">
        <v>60.867472999999997</v>
      </c>
      <c r="N6" s="14">
        <v>75.745633999999995</v>
      </c>
      <c r="O6" s="14">
        <v>78.685248000000001</v>
      </c>
      <c r="P6" s="14">
        <v>67.705354</v>
      </c>
      <c r="Q6" s="14">
        <v>67.461457999999993</v>
      </c>
      <c r="R6" s="14">
        <v>55.226408999999997</v>
      </c>
      <c r="S6" s="14">
        <v>64.197258000000005</v>
      </c>
      <c r="T6" s="14">
        <v>70.573044999999993</v>
      </c>
      <c r="U6" s="14">
        <v>55.554625000000001</v>
      </c>
      <c r="V6" s="14">
        <v>69.422384000000008</v>
      </c>
      <c r="W6" s="14">
        <v>88.776904999999999</v>
      </c>
      <c r="X6" s="14">
        <v>126.10336100000001</v>
      </c>
      <c r="Y6" s="14">
        <v>146.83325400000001</v>
      </c>
      <c r="Z6" s="15">
        <f t="shared" si="0"/>
        <v>64.723404041666655</v>
      </c>
      <c r="AA6" s="223">
        <f t="shared" si="1"/>
        <v>4.925859967244528E-2</v>
      </c>
      <c r="AB6" s="223">
        <f t="shared" si="2"/>
        <v>2.0220271320280876</v>
      </c>
      <c r="AC6" s="223">
        <f t="shared" si="3"/>
        <v>7.673943944886874E-2</v>
      </c>
      <c r="AD6" s="223">
        <f t="shared" si="4"/>
        <v>1.6147975671008026</v>
      </c>
      <c r="AE6" s="14"/>
      <c r="AF6" s="14"/>
      <c r="AG6" s="14"/>
      <c r="AH6" s="14"/>
      <c r="AI6" s="14"/>
      <c r="AJ6" s="14"/>
      <c r="AK6" s="14"/>
      <c r="AL6" s="14"/>
      <c r="AS6" s="10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2"/>
      <c r="BQ6" s="2"/>
      <c r="BR6" s="2"/>
      <c r="BS6" s="2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8" customHeight="1">
      <c r="A7" s="16" t="s">
        <v>4</v>
      </c>
      <c r="B7" s="17">
        <f t="shared" ref="B7:Y7" si="5">SUM(B5:B6)</f>
        <v>60.473879999999994</v>
      </c>
      <c r="C7" s="17">
        <f t="shared" si="5"/>
        <v>58.233509999999995</v>
      </c>
      <c r="D7" s="17">
        <f t="shared" si="5"/>
        <v>51.211090999999996</v>
      </c>
      <c r="E7" s="17">
        <f t="shared" si="5"/>
        <v>50.417382000000003</v>
      </c>
      <c r="F7" s="17">
        <f t="shared" si="5"/>
        <v>66.728976000000003</v>
      </c>
      <c r="G7" s="17">
        <f t="shared" si="5"/>
        <v>80.925612999999998</v>
      </c>
      <c r="H7" s="17">
        <f t="shared" si="5"/>
        <v>99.930767000000003</v>
      </c>
      <c r="I7" s="17">
        <f t="shared" si="5"/>
        <v>115.18691699999999</v>
      </c>
      <c r="J7" s="17">
        <f t="shared" si="5"/>
        <v>141.826435</v>
      </c>
      <c r="K7" s="17">
        <f t="shared" si="5"/>
        <v>134.16786000000002</v>
      </c>
      <c r="L7" s="17">
        <f t="shared" si="5"/>
        <v>161.954275</v>
      </c>
      <c r="M7" s="17">
        <f t="shared" si="5"/>
        <v>215.436126</v>
      </c>
      <c r="N7" s="17">
        <f t="shared" si="5"/>
        <v>263.03222600000004</v>
      </c>
      <c r="O7" s="17">
        <f t="shared" si="5"/>
        <v>341.03274700000003</v>
      </c>
      <c r="P7" s="17">
        <f t="shared" si="5"/>
        <v>372.97313199999996</v>
      </c>
      <c r="Q7" s="17">
        <f t="shared" si="5"/>
        <v>434.16075699999999</v>
      </c>
      <c r="R7" s="17">
        <f t="shared" si="5"/>
        <v>411.74567799999994</v>
      </c>
      <c r="S7" s="17">
        <f t="shared" si="5"/>
        <v>502.75998800000002</v>
      </c>
      <c r="T7" s="17">
        <f t="shared" si="5"/>
        <v>578.83355400000005</v>
      </c>
      <c r="U7" s="17">
        <f t="shared" si="5"/>
        <v>547.11716000000001</v>
      </c>
      <c r="V7" s="17">
        <f t="shared" si="5"/>
        <v>566.39657899999997</v>
      </c>
      <c r="W7" s="17">
        <f t="shared" si="5"/>
        <v>701.62158799999997</v>
      </c>
      <c r="X7" s="17">
        <f t="shared" si="5"/>
        <v>933.93166999999994</v>
      </c>
      <c r="Y7" s="17">
        <f t="shared" si="5"/>
        <v>1066.757249</v>
      </c>
      <c r="Z7" s="18">
        <f t="shared" si="0"/>
        <v>331.53563166666669</v>
      </c>
      <c r="AA7" s="224">
        <f t="shared" si="1"/>
        <v>0.13291037802914252</v>
      </c>
      <c r="AB7" s="224">
        <f t="shared" si="2"/>
        <v>16.639967023779523</v>
      </c>
      <c r="AC7" s="224">
        <f t="shared" si="3"/>
        <v>0.15604532159222351</v>
      </c>
      <c r="AD7" s="224">
        <f t="shared" si="4"/>
        <v>5.5867804292291758</v>
      </c>
      <c r="AE7" s="225"/>
      <c r="AF7" s="14"/>
      <c r="AG7" s="14"/>
      <c r="AH7" s="14"/>
      <c r="AI7" s="14"/>
      <c r="AJ7" s="14"/>
      <c r="AK7" s="14"/>
      <c r="AL7" s="14"/>
      <c r="AS7" s="10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5" customHeight="1">
      <c r="A8" s="13" t="s">
        <v>173</v>
      </c>
      <c r="B8" s="14">
        <v>57.064042000000001</v>
      </c>
      <c r="C8" s="14">
        <v>74.108307999999994</v>
      </c>
      <c r="D8" s="14">
        <v>75.038248999999993</v>
      </c>
      <c r="E8" s="14">
        <v>92.520915000000002</v>
      </c>
      <c r="F8" s="14">
        <v>100.200581</v>
      </c>
      <c r="G8" s="14">
        <v>108.544799</v>
      </c>
      <c r="H8" s="14">
        <v>142.34169600000001</v>
      </c>
      <c r="I8" s="14">
        <v>113.268748</v>
      </c>
      <c r="J8" s="14">
        <v>118.445216</v>
      </c>
      <c r="K8" s="14">
        <v>88.421218999999994</v>
      </c>
      <c r="L8" s="14">
        <v>110.84772599999999</v>
      </c>
      <c r="M8" s="14">
        <v>99.264572000000001</v>
      </c>
      <c r="N8" s="14">
        <v>134.667236</v>
      </c>
      <c r="O8" s="14">
        <v>187.92422199999999</v>
      </c>
      <c r="P8" s="14">
        <v>164.32814300000001</v>
      </c>
      <c r="Q8" s="14">
        <v>221.34029500000003</v>
      </c>
      <c r="R8" s="14">
        <v>215.12139300000001</v>
      </c>
      <c r="S8" s="14">
        <v>260.17319800000001</v>
      </c>
      <c r="T8" s="14">
        <v>241.72528400000002</v>
      </c>
      <c r="U8" s="14">
        <v>229.18765200000001</v>
      </c>
      <c r="V8" s="14">
        <v>248.84346400000001</v>
      </c>
      <c r="W8" s="14">
        <v>317.13926700000002</v>
      </c>
      <c r="X8" s="14">
        <v>326.72743500000001</v>
      </c>
      <c r="Y8" s="14">
        <v>407.31620800000002</v>
      </c>
      <c r="Z8" s="15">
        <f t="shared" si="0"/>
        <v>172.27332783333335</v>
      </c>
      <c r="AA8" s="223">
        <f t="shared" si="1"/>
        <v>8.9210207501423611E-2</v>
      </c>
      <c r="AB8" s="223">
        <f t="shared" si="2"/>
        <v>6.1378786662185618</v>
      </c>
      <c r="AC8" s="223">
        <f t="shared" si="3"/>
        <v>0.10529269642541506</v>
      </c>
      <c r="AD8" s="223">
        <f t="shared" si="4"/>
        <v>2.6745562827333056</v>
      </c>
      <c r="AE8" s="14"/>
      <c r="AF8" s="14"/>
      <c r="AG8" s="14"/>
      <c r="AH8" s="14"/>
      <c r="AI8" s="14"/>
      <c r="AJ8" s="14"/>
      <c r="AK8" s="14"/>
      <c r="AL8" s="14"/>
      <c r="AS8" s="10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5" customHeight="1">
      <c r="A9" s="13" t="s">
        <v>174</v>
      </c>
      <c r="B9" s="14">
        <v>18.228135000000002</v>
      </c>
      <c r="C9" s="14">
        <v>21.047156999999999</v>
      </c>
      <c r="D9" s="14">
        <v>22.097390999999998</v>
      </c>
      <c r="E9" s="14">
        <v>40.313302</v>
      </c>
      <c r="F9" s="14">
        <v>47.633938000000001</v>
      </c>
      <c r="G9" s="14">
        <v>62.271462999999997</v>
      </c>
      <c r="H9" s="14">
        <v>77.697726000000003</v>
      </c>
      <c r="I9" s="14">
        <v>68.484770999999995</v>
      </c>
      <c r="J9" s="14">
        <v>72.391445000000004</v>
      </c>
      <c r="K9" s="14">
        <v>59.609423999999997</v>
      </c>
      <c r="L9" s="14">
        <v>54.946314999999998</v>
      </c>
      <c r="M9" s="14">
        <v>65.162783000000005</v>
      </c>
      <c r="N9" s="14">
        <v>63.488298999999998</v>
      </c>
      <c r="O9" s="14">
        <v>96.176229000000006</v>
      </c>
      <c r="P9" s="14">
        <v>70.694888000000006</v>
      </c>
      <c r="Q9" s="14">
        <v>90.963530000000006</v>
      </c>
      <c r="R9" s="14">
        <v>62.347199000000003</v>
      </c>
      <c r="S9" s="14">
        <v>93.049861000000007</v>
      </c>
      <c r="T9" s="14">
        <v>85.290030000000002</v>
      </c>
      <c r="U9" s="14">
        <v>61.747358999999996</v>
      </c>
      <c r="V9" s="14">
        <v>49.804495000000003</v>
      </c>
      <c r="W9" s="14">
        <v>50.585711000000003</v>
      </c>
      <c r="X9" s="14">
        <v>87.782143000000005</v>
      </c>
      <c r="Y9" s="14">
        <v>101.08338000000001</v>
      </c>
      <c r="Z9" s="15">
        <f t="shared" si="0"/>
        <v>63.454040583333324</v>
      </c>
      <c r="AA9" s="223">
        <f t="shared" si="1"/>
        <v>7.7320960253149051E-2</v>
      </c>
      <c r="AB9" s="223">
        <f t="shared" si="2"/>
        <v>4.5454592584485463</v>
      </c>
      <c r="AC9" s="223">
        <f t="shared" si="3"/>
        <v>4.8008262021162373E-2</v>
      </c>
      <c r="AD9" s="223">
        <f t="shared" si="4"/>
        <v>0.83967532672573231</v>
      </c>
      <c r="AE9" s="14"/>
      <c r="AF9" s="14"/>
      <c r="AG9" s="14"/>
      <c r="AH9" s="14"/>
      <c r="AI9" s="14"/>
      <c r="AJ9" s="14"/>
      <c r="AK9" s="14"/>
      <c r="AL9" s="14"/>
      <c r="AS9" s="10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8" customHeight="1">
      <c r="A10" s="16" t="s">
        <v>5</v>
      </c>
      <c r="B10" s="17">
        <f t="shared" ref="B10:Y10" si="6">SUM(B8:B9)</f>
        <v>75.292177000000009</v>
      </c>
      <c r="C10" s="17">
        <f t="shared" si="6"/>
        <v>95.155464999999992</v>
      </c>
      <c r="D10" s="17">
        <f t="shared" si="6"/>
        <v>97.135639999999995</v>
      </c>
      <c r="E10" s="17">
        <f t="shared" si="6"/>
        <v>132.834217</v>
      </c>
      <c r="F10" s="17">
        <f t="shared" si="6"/>
        <v>147.834519</v>
      </c>
      <c r="G10" s="17">
        <f t="shared" si="6"/>
        <v>170.81626199999999</v>
      </c>
      <c r="H10" s="17">
        <f t="shared" si="6"/>
        <v>220.039422</v>
      </c>
      <c r="I10" s="17">
        <f t="shared" si="6"/>
        <v>181.75351899999998</v>
      </c>
      <c r="J10" s="17">
        <f t="shared" si="6"/>
        <v>190.83666099999999</v>
      </c>
      <c r="K10" s="17">
        <f t="shared" si="6"/>
        <v>148.030643</v>
      </c>
      <c r="L10" s="17">
        <f t="shared" si="6"/>
        <v>165.79404099999999</v>
      </c>
      <c r="M10" s="17">
        <f t="shared" si="6"/>
        <v>164.42735500000001</v>
      </c>
      <c r="N10" s="17">
        <f t="shared" si="6"/>
        <v>198.15553499999999</v>
      </c>
      <c r="O10" s="17">
        <f t="shared" si="6"/>
        <v>284.10045100000002</v>
      </c>
      <c r="P10" s="17">
        <f t="shared" si="6"/>
        <v>235.023031</v>
      </c>
      <c r="Q10" s="17">
        <f t="shared" si="6"/>
        <v>312.30382500000002</v>
      </c>
      <c r="R10" s="17">
        <f t="shared" si="6"/>
        <v>277.468592</v>
      </c>
      <c r="S10" s="17">
        <f t="shared" si="6"/>
        <v>353.22305900000003</v>
      </c>
      <c r="T10" s="17">
        <f t="shared" si="6"/>
        <v>327.01531399999999</v>
      </c>
      <c r="U10" s="17">
        <f t="shared" si="6"/>
        <v>290.93501100000003</v>
      </c>
      <c r="V10" s="17">
        <f t="shared" si="6"/>
        <v>298.64795900000001</v>
      </c>
      <c r="W10" s="17">
        <f t="shared" si="6"/>
        <v>367.72497800000002</v>
      </c>
      <c r="X10" s="17">
        <f t="shared" si="6"/>
        <v>414.50957800000003</v>
      </c>
      <c r="Y10" s="17">
        <f t="shared" si="6"/>
        <v>508.39958799999999</v>
      </c>
      <c r="Z10" s="18">
        <f t="shared" si="0"/>
        <v>235.72736841666674</v>
      </c>
      <c r="AA10" s="225">
        <f t="shared" si="1"/>
        <v>8.6583924226780073E-2</v>
      </c>
      <c r="AB10" s="225">
        <f t="shared" si="2"/>
        <v>5.7523560648272918</v>
      </c>
      <c r="AC10" s="225">
        <f t="shared" si="3"/>
        <v>9.0017723261786031E-2</v>
      </c>
      <c r="AD10" s="225">
        <f t="shared" si="4"/>
        <v>2.0664527200950484</v>
      </c>
      <c r="AE10" s="225"/>
      <c r="AF10" s="14"/>
      <c r="AG10" s="14"/>
      <c r="AH10" s="14"/>
      <c r="AI10" s="14"/>
      <c r="AJ10" s="14"/>
      <c r="AK10" s="14"/>
      <c r="AL10" s="14"/>
      <c r="AS10" s="10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8" customFormat="1" ht="19.5" customHeight="1">
      <c r="A11" s="19" t="s">
        <v>6</v>
      </c>
      <c r="B11" s="20">
        <f t="shared" ref="B11:Z11" si="7">B7-B10</f>
        <v>-14.818297000000015</v>
      </c>
      <c r="C11" s="20">
        <f t="shared" si="7"/>
        <v>-36.921954999999997</v>
      </c>
      <c r="D11" s="20">
        <f t="shared" si="7"/>
        <v>-45.924548999999999</v>
      </c>
      <c r="E11" s="20">
        <f t="shared" si="7"/>
        <v>-82.416834999999992</v>
      </c>
      <c r="F11" s="20">
        <f t="shared" si="7"/>
        <v>-81.105542999999997</v>
      </c>
      <c r="G11" s="20">
        <f t="shared" si="7"/>
        <v>-89.890648999999996</v>
      </c>
      <c r="H11" s="20">
        <f t="shared" si="7"/>
        <v>-120.108655</v>
      </c>
      <c r="I11" s="20">
        <f t="shared" si="7"/>
        <v>-66.566601999999989</v>
      </c>
      <c r="J11" s="20">
        <f t="shared" si="7"/>
        <v>-49.010225999999989</v>
      </c>
      <c r="K11" s="20">
        <f t="shared" si="7"/>
        <v>-13.862782999999979</v>
      </c>
      <c r="L11" s="20">
        <f t="shared" si="7"/>
        <v>-3.8397659999999973</v>
      </c>
      <c r="M11" s="20">
        <f t="shared" si="7"/>
        <v>51.008770999999996</v>
      </c>
      <c r="N11" s="20">
        <f t="shared" si="7"/>
        <v>64.876691000000051</v>
      </c>
      <c r="O11" s="20">
        <f t="shared" si="7"/>
        <v>56.932296000000008</v>
      </c>
      <c r="P11" s="20">
        <f t="shared" si="7"/>
        <v>137.95010099999996</v>
      </c>
      <c r="Q11" s="20">
        <f t="shared" si="7"/>
        <v>121.85693199999997</v>
      </c>
      <c r="R11" s="20">
        <f t="shared" si="7"/>
        <v>134.27708599999994</v>
      </c>
      <c r="S11" s="20">
        <f t="shared" si="7"/>
        <v>149.53692899999999</v>
      </c>
      <c r="T11" s="20">
        <f t="shared" si="7"/>
        <v>251.81824000000006</v>
      </c>
      <c r="U11" s="20">
        <f t="shared" si="7"/>
        <v>256.18214899999998</v>
      </c>
      <c r="V11" s="20">
        <f t="shared" si="7"/>
        <v>267.74861999999996</v>
      </c>
      <c r="W11" s="20">
        <f t="shared" si="7"/>
        <v>333.89660999999995</v>
      </c>
      <c r="X11" s="20">
        <f t="shared" si="7"/>
        <v>519.42209199999991</v>
      </c>
      <c r="Y11" s="20">
        <f t="shared" si="7"/>
        <v>558.35766100000001</v>
      </c>
      <c r="Z11" s="21">
        <f t="shared" si="7"/>
        <v>95.808263249999953</v>
      </c>
      <c r="AA11" s="90"/>
      <c r="AB11" s="90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24"/>
      <c r="AN11" s="24"/>
      <c r="AO11" s="24"/>
      <c r="AP11" s="24"/>
      <c r="AQ11" s="24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</row>
    <row r="12" spans="1:103" s="8" customFormat="1" ht="19.5" customHeight="1">
      <c r="A12" s="25" t="s">
        <v>7</v>
      </c>
      <c r="B12" s="26">
        <f t="shared" ref="B12:Z12" si="8">B7/B10</f>
        <v>0.80318942032981711</v>
      </c>
      <c r="C12" s="26">
        <f t="shared" si="8"/>
        <v>0.6119828220060719</v>
      </c>
      <c r="D12" s="26">
        <f t="shared" si="8"/>
        <v>0.52721216435079854</v>
      </c>
      <c r="E12" s="26">
        <f t="shared" si="8"/>
        <v>0.37955116639863962</v>
      </c>
      <c r="F12" s="26">
        <f t="shared" si="8"/>
        <v>0.45137614984224356</v>
      </c>
      <c r="G12" s="26">
        <f t="shared" si="8"/>
        <v>0.47375824791201671</v>
      </c>
      <c r="H12" s="26">
        <f t="shared" si="8"/>
        <v>0.4541493796507064</v>
      </c>
      <c r="I12" s="26">
        <f t="shared" si="8"/>
        <v>0.63375343505728765</v>
      </c>
      <c r="J12" s="26">
        <f t="shared" si="8"/>
        <v>0.7431823332939157</v>
      </c>
      <c r="K12" s="26">
        <f t="shared" si="8"/>
        <v>0.90635193687566451</v>
      </c>
      <c r="L12" s="26">
        <f t="shared" si="8"/>
        <v>0.97684014469494718</v>
      </c>
      <c r="M12" s="26">
        <f t="shared" si="8"/>
        <v>1.3102207111462687</v>
      </c>
      <c r="N12" s="26">
        <f t="shared" si="8"/>
        <v>1.3274028706793382</v>
      </c>
      <c r="O12" s="26">
        <f t="shared" si="8"/>
        <v>1.2003949511505703</v>
      </c>
      <c r="P12" s="26">
        <f t="shared" si="8"/>
        <v>1.5869641813954818</v>
      </c>
      <c r="Q12" s="26">
        <f t="shared" si="8"/>
        <v>1.3901871262703873</v>
      </c>
      <c r="R12" s="26">
        <f t="shared" si="8"/>
        <v>1.4839361638451676</v>
      </c>
      <c r="S12" s="26">
        <f t="shared" si="8"/>
        <v>1.4233498498748915</v>
      </c>
      <c r="T12" s="26">
        <f t="shared" si="8"/>
        <v>1.7700502980114261</v>
      </c>
      <c r="U12" s="26">
        <f t="shared" si="8"/>
        <v>1.8805476801140306</v>
      </c>
      <c r="V12" s="26">
        <f t="shared" si="8"/>
        <v>1.8965359110322932</v>
      </c>
      <c r="W12" s="26">
        <f t="shared" si="8"/>
        <v>1.9080063361918262</v>
      </c>
      <c r="X12" s="26">
        <f t="shared" si="8"/>
        <v>2.2531003372858125</v>
      </c>
      <c r="Y12" s="26">
        <f t="shared" si="8"/>
        <v>2.0982653687752397</v>
      </c>
      <c r="Z12" s="27">
        <f t="shared" si="8"/>
        <v>1.4064367404324953</v>
      </c>
      <c r="AA12" s="90"/>
      <c r="AB12" s="90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446"/>
      <c r="AN12" s="446"/>
      <c r="AO12" s="446"/>
      <c r="AP12" s="446"/>
      <c r="AQ12" s="446"/>
      <c r="AR12" s="446"/>
      <c r="AS12" s="10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</row>
    <row r="13" spans="1:103" s="8" customFormat="1" ht="12.75" customHeight="1">
      <c r="A13" s="28"/>
      <c r="J13" s="29"/>
      <c r="K13" s="29"/>
      <c r="L13" s="29"/>
      <c r="M13" s="29"/>
      <c r="N13" s="29"/>
      <c r="Q13" s="30"/>
      <c r="R13" s="31"/>
      <c r="S13" s="31"/>
      <c r="T13" s="190"/>
      <c r="U13" s="190"/>
      <c r="V13" s="190"/>
      <c r="W13" s="190"/>
      <c r="X13" s="190"/>
      <c r="Y13" s="190"/>
      <c r="Z13" s="190"/>
      <c r="AA13" s="447" t="s">
        <v>101</v>
      </c>
      <c r="AB13" s="447"/>
      <c r="AC13" s="447"/>
      <c r="AD13" s="447"/>
      <c r="AE13" s="31"/>
      <c r="AF13" s="31"/>
      <c r="AG13" s="31"/>
      <c r="AH13" s="31"/>
      <c r="AI13" s="23"/>
      <c r="AJ13" s="23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2"/>
      <c r="BQ13" s="2"/>
      <c r="BR13" s="2"/>
      <c r="BS13" s="2"/>
      <c r="BT13" s="11"/>
      <c r="BU13" s="11"/>
      <c r="BV13" s="11"/>
      <c r="BW13" s="11"/>
      <c r="BX13" s="11"/>
      <c r="BY13" s="11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</row>
    <row r="14" spans="1:103" s="8" customFormat="1" ht="18" customHeight="1">
      <c r="A14" s="3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33"/>
      <c r="AJ14" s="33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</row>
    <row r="15" spans="1:103" s="36" customFormat="1" ht="18" customHeight="1">
      <c r="A15" s="32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95"/>
      <c r="AC15" s="195"/>
      <c r="AD15" s="195"/>
      <c r="AE15" s="195"/>
      <c r="AF15" s="195"/>
      <c r="AG15" s="7"/>
      <c r="AH15" s="7"/>
      <c r="AI15" s="34"/>
      <c r="AJ15" s="33"/>
      <c r="AK15" s="8"/>
      <c r="AL15" s="8"/>
      <c r="AM15" s="35"/>
      <c r="AN15" s="35"/>
      <c r="AO15" s="35"/>
      <c r="AP15" s="35"/>
      <c r="AQ15" s="35"/>
      <c r="AR15" s="35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</row>
    <row r="16" spans="1:103" s="39" customFormat="1" ht="18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4"/>
      <c r="AJ16" s="33"/>
      <c r="AK16" s="8"/>
      <c r="AL16" s="8"/>
      <c r="AM16" s="35"/>
      <c r="AN16" s="35"/>
      <c r="AO16" s="35"/>
      <c r="AP16" s="35"/>
      <c r="AQ16" s="35"/>
      <c r="AR16" s="35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11"/>
      <c r="BQ16" s="11"/>
      <c r="BR16" s="11"/>
      <c r="BS16" s="11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</row>
    <row r="17" spans="1:103" s="41" customFormat="1" ht="18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4"/>
      <c r="AJ17" s="33"/>
      <c r="AK17" s="8"/>
      <c r="AL17" s="8"/>
      <c r="AM17" s="35"/>
      <c r="AN17" s="35"/>
      <c r="AO17" s="35"/>
      <c r="AP17" s="35"/>
      <c r="AQ17" s="35"/>
      <c r="AR17" s="35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11"/>
      <c r="BQ17" s="11"/>
      <c r="BR17" s="11"/>
      <c r="BS17" s="11"/>
      <c r="BT17" s="2"/>
      <c r="BU17" s="2"/>
      <c r="BV17" s="2"/>
      <c r="BW17" s="2"/>
      <c r="BX17" s="2"/>
      <c r="BY17" s="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</row>
    <row r="18" spans="1:103" s="41" customFormat="1" ht="18" customHeight="1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3"/>
      <c r="AJ18" s="23"/>
      <c r="AK18" s="8"/>
      <c r="AL18" s="8"/>
      <c r="AM18" s="35"/>
      <c r="AN18" s="35"/>
      <c r="AO18" s="35"/>
      <c r="AP18" s="35"/>
      <c r="AQ18" s="35"/>
      <c r="AR18" s="35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11"/>
      <c r="BQ18" s="11"/>
      <c r="BR18" s="11"/>
      <c r="BS18" s="11"/>
      <c r="BT18" s="2"/>
      <c r="BU18" s="2"/>
      <c r="BV18" s="2"/>
      <c r="BW18" s="2"/>
      <c r="BX18" s="2"/>
      <c r="BY18" s="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</row>
    <row r="19" spans="1:103" s="8" customFormat="1" ht="18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3"/>
      <c r="AJ19" s="23"/>
      <c r="AM19" s="35"/>
      <c r="AN19" s="35"/>
      <c r="AO19" s="35"/>
      <c r="AP19" s="35"/>
      <c r="AQ19" s="35"/>
      <c r="AR19" s="35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2"/>
      <c r="BQ19" s="2"/>
      <c r="BR19" s="2"/>
      <c r="BS19" s="2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8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43"/>
      <c r="AJ20" s="23"/>
      <c r="AM20" s="35"/>
      <c r="AN20" s="35"/>
      <c r="AO20" s="35"/>
      <c r="AP20" s="35"/>
      <c r="AQ20" s="35"/>
      <c r="AR20" s="35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2"/>
      <c r="BQ20" s="2"/>
      <c r="BR20" s="2"/>
      <c r="BS20" s="2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 s="8" customFormat="1" ht="18" customHeight="1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43"/>
      <c r="AJ21" s="23"/>
      <c r="AM21" s="35"/>
      <c r="AN21" s="35"/>
      <c r="AO21" s="35"/>
      <c r="AP21" s="23"/>
      <c r="AQ21" s="35"/>
      <c r="AR21" s="35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2"/>
      <c r="BQ21" s="2"/>
      <c r="BR21" s="2"/>
      <c r="BS21" s="2"/>
      <c r="BT21" s="11"/>
      <c r="BU21" s="11"/>
      <c r="BV21" s="11"/>
      <c r="BW21" s="11"/>
      <c r="BX21" s="11"/>
      <c r="BY21" s="11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</row>
    <row r="22" spans="1:103" s="8" customFormat="1" ht="18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43"/>
      <c r="AJ22" s="23"/>
      <c r="AM22" s="35"/>
      <c r="AN22" s="35"/>
      <c r="AO22" s="35"/>
      <c r="AP22" s="23"/>
      <c r="AQ22" s="35"/>
      <c r="AR22" s="35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2"/>
      <c r="BQ22" s="2"/>
      <c r="BR22" s="2" t="s">
        <v>13</v>
      </c>
      <c r="BS22" s="2" t="s">
        <v>13</v>
      </c>
      <c r="BT22" s="11"/>
      <c r="BU22" s="11"/>
      <c r="BV22" s="11"/>
      <c r="BW22" s="11"/>
      <c r="BX22" s="11"/>
      <c r="BY22" s="11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</row>
    <row r="23" spans="1:103" s="8" customFormat="1" ht="18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43"/>
      <c r="AJ23" s="23"/>
      <c r="AM23" s="35"/>
      <c r="AN23" s="35"/>
      <c r="AO23" s="35"/>
      <c r="AP23" s="23"/>
      <c r="AQ23" s="35"/>
      <c r="AR23" s="35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2"/>
      <c r="BQ23" s="2"/>
      <c r="BR23" s="2" t="s">
        <v>13</v>
      </c>
      <c r="BS23" s="2" t="s">
        <v>13</v>
      </c>
      <c r="BT23" s="11"/>
      <c r="BU23" s="11"/>
      <c r="BV23" s="11"/>
      <c r="BW23" s="11"/>
      <c r="BX23" s="11"/>
      <c r="BY23" s="11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</row>
    <row r="24" spans="1:103" s="8" customFormat="1" ht="12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3"/>
      <c r="AJ24" s="23"/>
      <c r="AL24" s="11"/>
      <c r="AM24" s="35"/>
      <c r="AN24" s="35"/>
      <c r="AO24" s="35"/>
      <c r="AP24" s="23"/>
      <c r="AQ24" s="35"/>
      <c r="AR24" s="35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 t="s">
        <v>13</v>
      </c>
      <c r="BS24" s="11" t="s">
        <v>13</v>
      </c>
      <c r="BT24" s="11"/>
      <c r="BU24" s="11"/>
      <c r="BV24" s="11"/>
      <c r="BW24" s="11"/>
      <c r="BX24" s="11"/>
      <c r="BY24" s="11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</row>
    <row r="25" spans="1:103">
      <c r="A25" s="45" t="s">
        <v>167</v>
      </c>
      <c r="BP25" s="11"/>
      <c r="BQ25" s="11"/>
      <c r="BR25" s="11" t="s">
        <v>13</v>
      </c>
      <c r="BS25" s="11" t="s">
        <v>13</v>
      </c>
    </row>
    <row r="26" spans="1:103">
      <c r="BP26" s="11"/>
      <c r="BQ26" s="11"/>
      <c r="BR26" s="11" t="s">
        <v>13</v>
      </c>
      <c r="BS26" s="11" t="s">
        <v>13</v>
      </c>
    </row>
    <row r="27" spans="1:103">
      <c r="BP27" s="11"/>
      <c r="BQ27" s="11"/>
      <c r="BR27" s="11" t="s">
        <v>13</v>
      </c>
      <c r="BS27" s="11" t="s">
        <v>13</v>
      </c>
    </row>
    <row r="28" spans="1:103">
      <c r="BP28" s="11"/>
      <c r="BQ28" s="11"/>
      <c r="BR28" s="11" t="s">
        <v>13</v>
      </c>
      <c r="BS28" s="11" t="s">
        <v>13</v>
      </c>
    </row>
    <row r="29" spans="1:103">
      <c r="BP29" s="11"/>
      <c r="BQ29" s="11"/>
      <c r="BR29" s="11" t="s">
        <v>13</v>
      </c>
      <c r="BS29" s="11" t="s">
        <v>13</v>
      </c>
    </row>
    <row r="30" spans="1:103">
      <c r="BR30" s="2" t="s">
        <v>13</v>
      </c>
      <c r="BS30" s="2" t="s">
        <v>13</v>
      </c>
    </row>
    <row r="31" spans="1:103">
      <c r="BR31" s="2" t="s">
        <v>13</v>
      </c>
      <c r="BS31" s="2" t="s">
        <v>13</v>
      </c>
    </row>
    <row r="32" spans="1:103">
      <c r="BP32" s="11"/>
      <c r="BQ32" s="11"/>
      <c r="BR32" s="11" t="s">
        <v>13</v>
      </c>
      <c r="BS32" s="11" t="s">
        <v>13</v>
      </c>
    </row>
    <row r="33" spans="1:71">
      <c r="BP33" s="11"/>
      <c r="BQ33" s="11"/>
      <c r="BR33" s="11" t="s">
        <v>13</v>
      </c>
      <c r="BS33" s="11" t="s">
        <v>13</v>
      </c>
    </row>
    <row r="34" spans="1:71">
      <c r="BP34" s="11"/>
      <c r="BQ34" s="11"/>
      <c r="BR34" s="11" t="s">
        <v>13</v>
      </c>
      <c r="BS34" s="11" t="s">
        <v>13</v>
      </c>
    </row>
    <row r="35" spans="1:71">
      <c r="BR35" s="2" t="s">
        <v>13</v>
      </c>
      <c r="BS35" s="2" t="s">
        <v>13</v>
      </c>
    </row>
    <row r="36" spans="1:71">
      <c r="BR36" s="2" t="s">
        <v>13</v>
      </c>
      <c r="BS36" s="2" t="s">
        <v>13</v>
      </c>
    </row>
    <row r="37" spans="1:71">
      <c r="BR37" s="2" t="s">
        <v>13</v>
      </c>
      <c r="BS37" s="2" t="s">
        <v>13</v>
      </c>
    </row>
    <row r="38" spans="1:71">
      <c r="BR38" s="2" t="s">
        <v>13</v>
      </c>
      <c r="BS38" s="2" t="s">
        <v>13</v>
      </c>
    </row>
    <row r="39" spans="1:71">
      <c r="BR39" s="2" t="s">
        <v>13</v>
      </c>
      <c r="BS39" s="2" t="s">
        <v>13</v>
      </c>
    </row>
    <row r="47" spans="1:71" s="2" customFormat="1" ht="11.25">
      <c r="A47" s="45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8"/>
      <c r="P47" s="48"/>
      <c r="Q47" s="48"/>
      <c r="R47" s="48"/>
      <c r="S47" s="48"/>
      <c r="T47" s="38"/>
      <c r="U47" s="38"/>
      <c r="V47" s="38"/>
      <c r="W47" s="38"/>
      <c r="X47" s="38"/>
      <c r="Y47" s="38"/>
      <c r="Z47" s="448">
        <v>42864.635367939816</v>
      </c>
      <c r="AA47" s="448"/>
      <c r="AB47" s="448"/>
      <c r="AC47" s="448"/>
      <c r="AD47" s="448"/>
      <c r="AE47" s="448"/>
      <c r="AF47" s="448"/>
      <c r="AG47" s="448"/>
      <c r="AH47" s="448"/>
    </row>
    <row r="48" spans="1:71" s="2" customFormat="1" ht="10.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</row>
    <row r="49" spans="1:34" s="2" customFormat="1">
      <c r="A49" s="3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50"/>
      <c r="AA49" s="50"/>
      <c r="AB49" s="50"/>
      <c r="AC49" s="50"/>
      <c r="AD49" s="50"/>
      <c r="AE49" s="50"/>
      <c r="AF49" s="50"/>
      <c r="AG49" s="3"/>
      <c r="AH49" s="3"/>
    </row>
    <row r="50" spans="1:34" s="2" customFormat="1" ht="10.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</sheetData>
  <sheetProtection algorithmName="SHA-512" hashValue="z6NpqYN7MF47Ab6J4fmfKhTKHnYMaxdtxKRR6XMVjy9uF3kofcaguy1CR7Uqeosa4u7vg6sxNtPtFpneAfnPfQ==" saltValue="5zabkAXy9p62qMfIFbJGTA==" spinCount="100000" sheet="1" objects="1" scenarios="1"/>
  <mergeCells count="4">
    <mergeCell ref="A1:AE1"/>
    <mergeCell ref="AM12:AR12"/>
    <mergeCell ref="AA13:AD13"/>
    <mergeCell ref="Z47:AH47"/>
  </mergeCells>
  <conditionalFormatting sqref="B11:Z11">
    <cfRule type="cellIs" dxfId="51" priority="10" operator="lessThan">
      <formula>0</formula>
    </cfRule>
    <cfRule type="cellIs" dxfId="50" priority="11" operator="greaterThan">
      <formula>0</formula>
    </cfRule>
    <cfRule type="cellIs" priority="12" operator="equal">
      <formula>0</formula>
    </cfRule>
  </conditionalFormatting>
  <conditionalFormatting sqref="AA5:AD10">
    <cfRule type="cellIs" dxfId="49" priority="7" operator="lessThan">
      <formula>0</formula>
    </cfRule>
    <cfRule type="cellIs" dxfId="48" priority="8" operator="greaterThan">
      <formula>0</formula>
    </cfRule>
    <cfRule type="cellIs" priority="9" operator="equal">
      <formula>0</formula>
    </cfRule>
  </conditionalFormatting>
  <conditionalFormatting sqref="AE7">
    <cfRule type="cellIs" dxfId="47" priority="4" operator="lessThan">
      <formula>0</formula>
    </cfRule>
    <cfRule type="cellIs" dxfId="46" priority="5" operator="greaterThan">
      <formula>0</formula>
    </cfRule>
    <cfRule type="cellIs" priority="6" operator="equal">
      <formula>0</formula>
    </cfRule>
  </conditionalFormatting>
  <conditionalFormatting sqref="AE10">
    <cfRule type="cellIs" dxfId="45" priority="1" operator="lessThan">
      <formula>0</formula>
    </cfRule>
    <cfRule type="cellIs" dxfId="44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60" orientation="landscape" r:id="rId1"/>
  <headerFooter scaleWithDoc="0"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900-00000A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'Imp_Exp_Azeite (2)'!B10:Y10</xm:f>
              <xm:sqref>AE10</xm:sqref>
            </x14:sparkline>
          </x14:sparklines>
        </x14:sparklineGroup>
        <x14:sparklineGroup lineWeight="1" displayEmptyCellsAs="gap" xr2:uid="{00000000-0003-0000-0900-00000B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'Imp_Exp_Azeite (2)'!B8:Y8</xm:f>
              <xm:sqref>AE8</xm:sqref>
            </x14:sparkline>
            <x14:sparkline>
              <xm:f>'Imp_Exp_Azeite (2)'!B9:Y9</xm:f>
              <xm:sqref>AE9</xm:sqref>
            </x14:sparkline>
          </x14:sparklines>
        </x14:sparklineGroup>
        <x14:sparklineGroup lineWeight="1.5" displayEmptyCellsAs="gap" xr2:uid="{00000000-0003-0000-0900-00000C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'Imp_Exp_Azeite (2)'!B7:Y7</xm:f>
              <xm:sqref>AE7</xm:sqref>
            </x14:sparkline>
          </x14:sparklines>
        </x14:sparklineGroup>
        <x14:sparklineGroup lineWeight="1" displayEmptyCellsAs="gap" xr2:uid="{00000000-0003-0000-0900-00000D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'Imp_Exp_Azeite (2)'!B5:Y5</xm:f>
              <xm:sqref>AE5</xm:sqref>
            </x14:sparkline>
            <x14:sparkline>
              <xm:f>'Imp_Exp_Azeite (2)'!B6:Y6</xm:f>
              <xm:sqref>AE6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>
    <pageSetUpPr fitToPage="1"/>
  </sheetPr>
  <dimension ref="A1:CY54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62.5703125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209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8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1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15" customHeight="1">
      <c r="A5" s="13" t="s">
        <v>145</v>
      </c>
      <c r="B5" s="14">
        <v>16.498487999999998</v>
      </c>
      <c r="C5" s="14">
        <v>22.613235</v>
      </c>
      <c r="D5" s="14">
        <v>22.777688999999999</v>
      </c>
      <c r="E5" s="14">
        <v>27.357009000000001</v>
      </c>
      <c r="F5" s="14">
        <v>30.798148000000001</v>
      </c>
      <c r="G5" s="14">
        <v>36.888548</v>
      </c>
      <c r="H5" s="14">
        <v>47.796576000000002</v>
      </c>
      <c r="I5" s="14">
        <v>53.043875</v>
      </c>
      <c r="J5" s="14">
        <v>69.941063999999997</v>
      </c>
      <c r="K5" s="14">
        <v>78.381297000000004</v>
      </c>
      <c r="L5" s="14">
        <v>72.649232999999995</v>
      </c>
      <c r="M5" s="14">
        <v>70.434971000000004</v>
      </c>
      <c r="N5" s="14">
        <v>90.195959000000002</v>
      </c>
      <c r="O5" s="14">
        <v>95.177706999999998</v>
      </c>
      <c r="P5" s="14">
        <v>92.98739599999999</v>
      </c>
      <c r="Q5" s="14">
        <v>122.635092</v>
      </c>
      <c r="R5" s="14">
        <v>156.43608900000001</v>
      </c>
      <c r="S5" s="14">
        <v>176.48675800000004</v>
      </c>
      <c r="T5" s="14">
        <v>193.351349</v>
      </c>
      <c r="U5" s="14">
        <v>208.07238900000004</v>
      </c>
      <c r="V5" s="14">
        <v>253.043406</v>
      </c>
      <c r="W5" s="14">
        <v>286.76312300000001</v>
      </c>
      <c r="X5" s="14">
        <v>363.94330300000001</v>
      </c>
      <c r="Y5" s="14">
        <v>345.14800400000001</v>
      </c>
      <c r="Z5" s="15">
        <f t="shared" ref="Z5:Z14" si="0">AVERAGE(B5:Y5)</f>
        <v>122.22586283333334</v>
      </c>
      <c r="AA5" s="223">
        <f t="shared" ref="AA5:AA14" si="1">IFERROR((Y5/B5)^(1/($Y$4-$B$4))-1,"")</f>
        <v>0.14134175346342248</v>
      </c>
      <c r="AB5" s="223">
        <f t="shared" ref="AB5:AB14" si="2">IFERROR((Y5-B5)/B5,"")</f>
        <v>19.919977879185051</v>
      </c>
      <c r="AC5" s="223">
        <f t="shared" ref="AC5:AC14" si="3">IFERROR((Y5/L5)^(1/($Y$4-$L$4))-1,"")</f>
        <v>0.12735206336385052</v>
      </c>
      <c r="AD5" s="223">
        <f t="shared" ref="AD5:AD14" si="4">IFERROR((Y5-L5)/L5,"")</f>
        <v>3.7508829721574632</v>
      </c>
      <c r="AE5" s="14"/>
      <c r="AF5" s="14"/>
      <c r="AG5" s="14"/>
      <c r="AH5" s="14"/>
      <c r="AI5" s="14"/>
      <c r="AJ5" s="7"/>
      <c r="AK5" s="7"/>
      <c r="AS5" s="10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15" customHeight="1">
      <c r="A6" s="13" t="s">
        <v>146</v>
      </c>
      <c r="B6" s="14">
        <v>21.045071</v>
      </c>
      <c r="C6" s="14">
        <v>21.968762000000002</v>
      </c>
      <c r="D6" s="14">
        <v>25.673317999999998</v>
      </c>
      <c r="E6" s="14">
        <v>26.816381</v>
      </c>
      <c r="F6" s="14">
        <v>28.473056</v>
      </c>
      <c r="G6" s="14">
        <v>24.529060000000001</v>
      </c>
      <c r="H6" s="14">
        <v>43.234501000000002</v>
      </c>
      <c r="I6" s="14">
        <v>55.868322999999997</v>
      </c>
      <c r="J6" s="14">
        <v>113.492913</v>
      </c>
      <c r="K6" s="14">
        <v>94.985754999999997</v>
      </c>
      <c r="L6" s="14">
        <v>104.812415</v>
      </c>
      <c r="M6" s="14">
        <v>124.655322</v>
      </c>
      <c r="N6" s="14">
        <v>153.08358000000001</v>
      </c>
      <c r="O6" s="14">
        <v>174.954093</v>
      </c>
      <c r="P6" s="14">
        <v>213.65994499999999</v>
      </c>
      <c r="Q6" s="14">
        <v>216.249527</v>
      </c>
      <c r="R6" s="14">
        <v>235.585576</v>
      </c>
      <c r="S6" s="14">
        <v>203.46647400000001</v>
      </c>
      <c r="T6" s="14">
        <v>199.09532200000001</v>
      </c>
      <c r="U6" s="14">
        <v>192.48284299999997</v>
      </c>
      <c r="V6" s="14">
        <v>222.12468299999998</v>
      </c>
      <c r="W6" s="14">
        <v>249.030789</v>
      </c>
      <c r="X6" s="14">
        <v>270.31075600000003</v>
      </c>
      <c r="Y6" s="14">
        <v>277.688196</v>
      </c>
      <c r="Z6" s="15">
        <f t="shared" si="0"/>
        <v>137.22027754166663</v>
      </c>
      <c r="AA6" s="223">
        <f t="shared" si="1"/>
        <v>0.11869925500152378</v>
      </c>
      <c r="AB6" s="223">
        <f t="shared" si="2"/>
        <v>12.194927971495083</v>
      </c>
      <c r="AC6" s="223">
        <f t="shared" si="3"/>
        <v>7.782832278163454E-2</v>
      </c>
      <c r="AD6" s="223">
        <f t="shared" si="4"/>
        <v>1.6493826709364536</v>
      </c>
      <c r="AE6" s="14"/>
      <c r="AF6" s="14"/>
      <c r="AG6" s="14"/>
      <c r="AH6" s="14"/>
      <c r="AI6" s="14"/>
      <c r="AJ6" s="7"/>
      <c r="AK6" s="7"/>
      <c r="AS6" s="10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5" customHeight="1">
      <c r="A7" s="13" t="s">
        <v>147</v>
      </c>
      <c r="B7" s="14">
        <v>14.286077000000001</v>
      </c>
      <c r="C7" s="14">
        <v>21.064641000000002</v>
      </c>
      <c r="D7" s="14">
        <v>21.993202</v>
      </c>
      <c r="E7" s="14">
        <v>22.328655000000001</v>
      </c>
      <c r="F7" s="14">
        <v>24.222245000000001</v>
      </c>
      <c r="G7" s="14">
        <v>33.298071999999998</v>
      </c>
      <c r="H7" s="14">
        <v>37.504216999999997</v>
      </c>
      <c r="I7" s="14">
        <v>51.096888</v>
      </c>
      <c r="J7" s="14">
        <v>53.84254</v>
      </c>
      <c r="K7" s="14">
        <v>57.874183000000002</v>
      </c>
      <c r="L7" s="14">
        <v>57.491568999999998</v>
      </c>
      <c r="M7" s="14">
        <v>69.866226999999995</v>
      </c>
      <c r="N7" s="14">
        <v>74.519178999999994</v>
      </c>
      <c r="O7" s="14">
        <v>84.491566000000006</v>
      </c>
      <c r="P7" s="14">
        <v>82.25219899999999</v>
      </c>
      <c r="Q7" s="14">
        <v>71.588031000000001</v>
      </c>
      <c r="R7" s="14">
        <v>55.789288999999997</v>
      </c>
      <c r="S7" s="14">
        <v>53.686055999999994</v>
      </c>
      <c r="T7" s="14">
        <v>42.011935999999999</v>
      </c>
      <c r="U7" s="14">
        <v>42.602888</v>
      </c>
      <c r="V7" s="14">
        <v>40.964010000000002</v>
      </c>
      <c r="W7" s="226">
        <v>39.694721999999999</v>
      </c>
      <c r="X7" s="226">
        <v>46.201248</v>
      </c>
      <c r="Y7" s="226">
        <v>37.035814000000002</v>
      </c>
      <c r="Z7" s="15">
        <f t="shared" si="0"/>
        <v>47.321060583333349</v>
      </c>
      <c r="AA7" s="223">
        <f t="shared" si="1"/>
        <v>4.2287054681304781E-2</v>
      </c>
      <c r="AB7" s="223">
        <f t="shared" si="2"/>
        <v>1.5924411579190005</v>
      </c>
      <c r="AC7" s="223">
        <f t="shared" si="3"/>
        <v>-3.3261406846607389E-2</v>
      </c>
      <c r="AD7" s="223">
        <f t="shared" si="4"/>
        <v>-0.35580443108101639</v>
      </c>
      <c r="AE7" s="14"/>
      <c r="AF7" s="14"/>
      <c r="AG7" s="14"/>
      <c r="AH7" s="14"/>
      <c r="AI7" s="14"/>
      <c r="AJ7" s="7"/>
      <c r="AK7" s="7"/>
      <c r="AS7" s="10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5" customHeight="1">
      <c r="A8" s="13" t="s">
        <v>148</v>
      </c>
      <c r="B8" s="14">
        <v>2.4217110000000002</v>
      </c>
      <c r="C8" s="14">
        <v>4.2326379999999997</v>
      </c>
      <c r="D8" s="14">
        <v>4.713317</v>
      </c>
      <c r="E8" s="14">
        <v>3.1535359999999999</v>
      </c>
      <c r="F8" s="14">
        <v>9.4599530000000005</v>
      </c>
      <c r="G8" s="14">
        <v>13.257277</v>
      </c>
      <c r="H8" s="14">
        <v>19.523205999999998</v>
      </c>
      <c r="I8" s="14">
        <v>20.505913</v>
      </c>
      <c r="J8" s="14">
        <v>22.302523000000001</v>
      </c>
      <c r="K8" s="14">
        <v>18.190704</v>
      </c>
      <c r="L8" s="14">
        <v>14.341514999999999</v>
      </c>
      <c r="M8" s="14">
        <v>20.399083000000001</v>
      </c>
      <c r="N8" s="14">
        <v>18.910281999999999</v>
      </c>
      <c r="O8" s="14">
        <v>21.438607999999999</v>
      </c>
      <c r="P8" s="14">
        <v>25.984904999999998</v>
      </c>
      <c r="Q8" s="14">
        <v>40.193632000000001</v>
      </c>
      <c r="R8" s="14">
        <v>48.567319000000005</v>
      </c>
      <c r="S8" s="14">
        <v>33.115269999999995</v>
      </c>
      <c r="T8" s="14">
        <v>18.132417</v>
      </c>
      <c r="U8" s="14">
        <v>20.359566999999998</v>
      </c>
      <c r="V8" s="14">
        <v>21.124849000000001</v>
      </c>
      <c r="W8" s="226">
        <v>24.141572</v>
      </c>
      <c r="X8" s="226">
        <v>30.948741999999999</v>
      </c>
      <c r="Y8" s="226">
        <v>32.539552</v>
      </c>
      <c r="Z8" s="15">
        <f t="shared" si="0"/>
        <v>20.331587124999995</v>
      </c>
      <c r="AA8" s="223">
        <f t="shared" si="1"/>
        <v>0.11958237908173119</v>
      </c>
      <c r="AB8" s="223">
        <f t="shared" si="2"/>
        <v>12.436595861355874</v>
      </c>
      <c r="AC8" s="223">
        <f t="shared" si="3"/>
        <v>6.5051241397515946E-2</v>
      </c>
      <c r="AD8" s="223">
        <f t="shared" si="4"/>
        <v>1.2689061790194411</v>
      </c>
      <c r="AE8" s="14"/>
      <c r="AF8" s="14"/>
      <c r="AG8" s="14"/>
      <c r="AH8" s="14"/>
      <c r="AI8" s="14"/>
      <c r="AJ8" s="7"/>
      <c r="AK8" s="7"/>
      <c r="AS8" s="10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8" customHeight="1">
      <c r="A9" s="16" t="s">
        <v>4</v>
      </c>
      <c r="B9" s="17">
        <f t="shared" ref="B9:Y9" si="5">SUM(B5:B8)</f>
        <v>54.251347000000003</v>
      </c>
      <c r="C9" s="17">
        <f t="shared" si="5"/>
        <v>69.87927599999999</v>
      </c>
      <c r="D9" s="17">
        <f t="shared" si="5"/>
        <v>75.157526000000004</v>
      </c>
      <c r="E9" s="17">
        <f t="shared" si="5"/>
        <v>79.655580999999998</v>
      </c>
      <c r="F9" s="17">
        <f t="shared" si="5"/>
        <v>92.953401999999997</v>
      </c>
      <c r="G9" s="17">
        <f t="shared" si="5"/>
        <v>107.97295699999999</v>
      </c>
      <c r="H9" s="17">
        <f t="shared" si="5"/>
        <v>148.05850000000001</v>
      </c>
      <c r="I9" s="17">
        <f t="shared" si="5"/>
        <v>180.51499899999999</v>
      </c>
      <c r="J9" s="17">
        <f t="shared" si="5"/>
        <v>259.57904000000002</v>
      </c>
      <c r="K9" s="17">
        <f t="shared" si="5"/>
        <v>249.43193900000003</v>
      </c>
      <c r="L9" s="17">
        <f t="shared" si="5"/>
        <v>249.29473199999998</v>
      </c>
      <c r="M9" s="17">
        <f t="shared" si="5"/>
        <v>285.35560300000003</v>
      </c>
      <c r="N9" s="17">
        <f t="shared" si="5"/>
        <v>336.709</v>
      </c>
      <c r="O9" s="17">
        <f t="shared" si="5"/>
        <v>376.06197400000002</v>
      </c>
      <c r="P9" s="17">
        <f t="shared" si="5"/>
        <v>414.88444500000003</v>
      </c>
      <c r="Q9" s="17">
        <f t="shared" si="5"/>
        <v>450.66628199999997</v>
      </c>
      <c r="R9" s="17">
        <f t="shared" si="5"/>
        <v>496.37827299999998</v>
      </c>
      <c r="S9" s="17">
        <f t="shared" si="5"/>
        <v>466.75455800000009</v>
      </c>
      <c r="T9" s="17">
        <f t="shared" si="5"/>
        <v>452.591024</v>
      </c>
      <c r="U9" s="17">
        <f t="shared" si="5"/>
        <v>463.51768700000002</v>
      </c>
      <c r="V9" s="17">
        <f t="shared" si="5"/>
        <v>537.25694800000008</v>
      </c>
      <c r="W9" s="17">
        <f t="shared" si="5"/>
        <v>599.63020599999993</v>
      </c>
      <c r="X9" s="17">
        <f t="shared" si="5"/>
        <v>711.4040490000001</v>
      </c>
      <c r="Y9" s="17">
        <f t="shared" si="5"/>
        <v>692.41156599999988</v>
      </c>
      <c r="Z9" s="18">
        <f t="shared" si="0"/>
        <v>327.09878808333337</v>
      </c>
      <c r="AA9" s="224">
        <f t="shared" si="1"/>
        <v>0.11708172580670206</v>
      </c>
      <c r="AB9" s="224">
        <f t="shared" si="2"/>
        <v>11.763029939146024</v>
      </c>
      <c r="AC9" s="224">
        <f t="shared" si="3"/>
        <v>8.1750280143632725E-2</v>
      </c>
      <c r="AD9" s="224">
        <f t="shared" si="4"/>
        <v>1.7774817399671323</v>
      </c>
      <c r="AE9" s="225"/>
      <c r="AF9" s="14"/>
      <c r="AG9" s="14"/>
      <c r="AH9" s="14"/>
      <c r="AI9" s="14"/>
      <c r="AJ9" s="7"/>
      <c r="AK9" s="7"/>
      <c r="AS9" s="10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5" customHeight="1">
      <c r="A10" s="13" t="s">
        <v>145</v>
      </c>
      <c r="B10" s="14">
        <v>140.082357</v>
      </c>
      <c r="C10" s="14">
        <v>143.54629299999999</v>
      </c>
      <c r="D10" s="14">
        <v>141.973995</v>
      </c>
      <c r="E10" s="14">
        <v>128.199693</v>
      </c>
      <c r="F10" s="14">
        <v>129.206423</v>
      </c>
      <c r="G10" s="14">
        <v>136.227014</v>
      </c>
      <c r="H10" s="14">
        <v>170.360904</v>
      </c>
      <c r="I10" s="14">
        <v>166.00296599999999</v>
      </c>
      <c r="J10" s="14">
        <v>183.42809600000001</v>
      </c>
      <c r="K10" s="14">
        <v>181.63215400000001</v>
      </c>
      <c r="L10" s="14">
        <v>211.57666</v>
      </c>
      <c r="M10" s="14">
        <v>215.58999399999999</v>
      </c>
      <c r="N10" s="14">
        <v>197.18492499999999</v>
      </c>
      <c r="O10" s="14">
        <v>212.10273100000001</v>
      </c>
      <c r="P10" s="14">
        <v>218.483315</v>
      </c>
      <c r="Q10" s="14">
        <v>195.15459200000001</v>
      </c>
      <c r="R10" s="14">
        <v>165.74146100000002</v>
      </c>
      <c r="S10" s="14">
        <v>188.53960900000004</v>
      </c>
      <c r="T10" s="14">
        <v>179.20729300000002</v>
      </c>
      <c r="U10" s="14">
        <v>201.67674500000001</v>
      </c>
      <c r="V10" s="14">
        <v>194.25321099999999</v>
      </c>
      <c r="W10" s="14">
        <v>185.400846</v>
      </c>
      <c r="X10" s="14">
        <v>231.01684200000005</v>
      </c>
      <c r="Y10" s="14">
        <v>254.147921</v>
      </c>
      <c r="Z10" s="15">
        <f t="shared" si="0"/>
        <v>182.11400166666667</v>
      </c>
      <c r="AA10" s="223">
        <f t="shared" si="1"/>
        <v>2.6237692599869966E-2</v>
      </c>
      <c r="AB10" s="223">
        <f t="shared" si="2"/>
        <v>0.81427501965861404</v>
      </c>
      <c r="AC10" s="223">
        <f t="shared" si="3"/>
        <v>1.4202141936790369E-2</v>
      </c>
      <c r="AD10" s="223">
        <f t="shared" si="4"/>
        <v>0.20120962775383633</v>
      </c>
      <c r="AE10" s="14"/>
      <c r="AF10" s="14"/>
      <c r="AG10" s="14"/>
      <c r="AH10" s="14"/>
      <c r="AI10" s="14"/>
      <c r="AJ10" s="7"/>
      <c r="AK10" s="7"/>
      <c r="AS10" s="10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8" customFormat="1" ht="15" customHeight="1">
      <c r="A11" s="13" t="s">
        <v>146</v>
      </c>
      <c r="B11" s="14">
        <v>536.92447900000002</v>
      </c>
      <c r="C11" s="14">
        <v>539.78699700000004</v>
      </c>
      <c r="D11" s="14">
        <v>545.40558899999996</v>
      </c>
      <c r="E11" s="14">
        <v>576.94825700000001</v>
      </c>
      <c r="F11" s="14">
        <v>601.46790799999997</v>
      </c>
      <c r="G11" s="14">
        <v>609.430609</v>
      </c>
      <c r="H11" s="14">
        <v>758.08831999999995</v>
      </c>
      <c r="I11" s="14">
        <v>774.84794299999999</v>
      </c>
      <c r="J11" s="14">
        <v>743.07009000000005</v>
      </c>
      <c r="K11" s="14">
        <v>798.96070999999995</v>
      </c>
      <c r="L11" s="14">
        <v>808.09549000000004</v>
      </c>
      <c r="M11" s="14">
        <v>796.89738</v>
      </c>
      <c r="N11" s="14">
        <v>794.758824</v>
      </c>
      <c r="O11" s="14">
        <v>898.10420599999998</v>
      </c>
      <c r="P11" s="14">
        <v>959.85738800000001</v>
      </c>
      <c r="Q11" s="14">
        <v>934.52257900000006</v>
      </c>
      <c r="R11" s="14">
        <v>931.35888899999998</v>
      </c>
      <c r="S11" s="14">
        <v>1027.7803809999998</v>
      </c>
      <c r="T11" s="14">
        <v>1125.8244259999999</v>
      </c>
      <c r="U11" s="14">
        <v>1165.9654589999998</v>
      </c>
      <c r="V11" s="14">
        <v>1015.898047</v>
      </c>
      <c r="W11" s="14">
        <v>1113.8122889999997</v>
      </c>
      <c r="X11" s="14">
        <v>1510.4917839999998</v>
      </c>
      <c r="Y11" s="14">
        <v>1639.4892359999999</v>
      </c>
      <c r="Z11" s="15">
        <f t="shared" si="0"/>
        <v>883.6578033333335</v>
      </c>
      <c r="AA11" s="223">
        <f t="shared" si="1"/>
        <v>4.9731088597649853E-2</v>
      </c>
      <c r="AB11" s="223">
        <f t="shared" si="2"/>
        <v>2.0534820074761386</v>
      </c>
      <c r="AC11" s="223">
        <f t="shared" si="3"/>
        <v>5.5927982437258272E-2</v>
      </c>
      <c r="AD11" s="223">
        <f t="shared" si="4"/>
        <v>1.0288310679719297</v>
      </c>
      <c r="AE11" s="14"/>
      <c r="AF11" s="14"/>
      <c r="AG11" s="14"/>
      <c r="AH11" s="14"/>
      <c r="AI11" s="14"/>
      <c r="AJ11" s="7"/>
      <c r="AK11" s="7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</row>
    <row r="12" spans="1:103" s="8" customFormat="1" ht="15" customHeight="1">
      <c r="A12" s="13" t="s">
        <v>147</v>
      </c>
      <c r="B12" s="14">
        <v>19.017354999999998</v>
      </c>
      <c r="C12" s="14">
        <v>24.548586</v>
      </c>
      <c r="D12" s="14">
        <v>25.758807000000001</v>
      </c>
      <c r="E12" s="14">
        <v>25.572748000000001</v>
      </c>
      <c r="F12" s="14">
        <v>26.265585000000002</v>
      </c>
      <c r="G12" s="14">
        <v>26.969384000000002</v>
      </c>
      <c r="H12" s="14">
        <v>29.265270999999998</v>
      </c>
      <c r="I12" s="14">
        <v>33.713403999999997</v>
      </c>
      <c r="J12" s="14">
        <v>35.011839999999999</v>
      </c>
      <c r="K12" s="14">
        <v>36.094917000000002</v>
      </c>
      <c r="L12" s="14">
        <v>34.578453000000003</v>
      </c>
      <c r="M12" s="14">
        <v>36.398778999999998</v>
      </c>
      <c r="N12" s="14">
        <v>34.423346000000002</v>
      </c>
      <c r="O12" s="14">
        <v>33.922974000000004</v>
      </c>
      <c r="P12" s="14">
        <v>31.845181</v>
      </c>
      <c r="Q12" s="14">
        <v>32.946959</v>
      </c>
      <c r="R12" s="14">
        <v>33.091555999999997</v>
      </c>
      <c r="S12" s="14">
        <v>32.401797999999999</v>
      </c>
      <c r="T12" s="14">
        <v>35.225203</v>
      </c>
      <c r="U12" s="14">
        <v>37.559562</v>
      </c>
      <c r="V12" s="14">
        <v>38.947913</v>
      </c>
      <c r="W12" s="14">
        <v>45.104117000000002</v>
      </c>
      <c r="X12" s="14">
        <v>58.542110999999998</v>
      </c>
      <c r="Y12" s="14">
        <v>70.080725000000001</v>
      </c>
      <c r="Z12" s="15">
        <f t="shared" si="0"/>
        <v>34.886940583333335</v>
      </c>
      <c r="AA12" s="223">
        <f t="shared" si="1"/>
        <v>5.8347271400397416E-2</v>
      </c>
      <c r="AB12" s="223">
        <f t="shared" si="2"/>
        <v>2.6850931688449844</v>
      </c>
      <c r="AC12" s="223">
        <f t="shared" si="3"/>
        <v>5.5843288296426596E-2</v>
      </c>
      <c r="AD12" s="223">
        <f t="shared" si="4"/>
        <v>1.0267166087505417</v>
      </c>
      <c r="AE12" s="14"/>
      <c r="AF12" s="14"/>
      <c r="AG12" s="14"/>
      <c r="AH12" s="14"/>
      <c r="AI12" s="14"/>
      <c r="AJ12" s="7"/>
      <c r="AK12" s="7"/>
      <c r="AS12" s="10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</row>
    <row r="13" spans="1:103" s="8" customFormat="1" ht="15" customHeight="1">
      <c r="A13" s="13" t="s">
        <v>148</v>
      </c>
      <c r="B13" s="14">
        <v>25.234961999999999</v>
      </c>
      <c r="C13" s="14">
        <v>27.700596999999998</v>
      </c>
      <c r="D13" s="14">
        <v>30.909282000000001</v>
      </c>
      <c r="E13" s="14">
        <v>32.542442000000001</v>
      </c>
      <c r="F13" s="14">
        <v>40.011206999999999</v>
      </c>
      <c r="G13" s="14">
        <v>44.667696999999997</v>
      </c>
      <c r="H13" s="14">
        <v>48.912776000000001</v>
      </c>
      <c r="I13" s="14">
        <v>54.144905000000001</v>
      </c>
      <c r="J13" s="14">
        <v>64.843860000000006</v>
      </c>
      <c r="K13" s="14">
        <v>67.891492999999997</v>
      </c>
      <c r="L13" s="14">
        <v>72.974142999999998</v>
      </c>
      <c r="M13" s="14">
        <v>72.486886999999996</v>
      </c>
      <c r="N13" s="14">
        <v>73.111123000000006</v>
      </c>
      <c r="O13" s="14">
        <v>77.405035999999996</v>
      </c>
      <c r="P13" s="14">
        <v>75.430021999999994</v>
      </c>
      <c r="Q13" s="14">
        <v>78.473468999999994</v>
      </c>
      <c r="R13" s="14">
        <v>91.736471000000009</v>
      </c>
      <c r="S13" s="14">
        <v>99.411084000000002</v>
      </c>
      <c r="T13" s="14">
        <v>95.410342</v>
      </c>
      <c r="U13" s="14">
        <v>105.850459</v>
      </c>
      <c r="V13" s="14">
        <v>112.88057999999999</v>
      </c>
      <c r="W13" s="14">
        <v>123.853037</v>
      </c>
      <c r="X13" s="14">
        <v>163.09713400000001</v>
      </c>
      <c r="Y13" s="14">
        <v>182.70762199999999</v>
      </c>
      <c r="Z13" s="15">
        <f t="shared" si="0"/>
        <v>77.570276250000006</v>
      </c>
      <c r="AA13" s="223">
        <f t="shared" si="1"/>
        <v>8.9884833541904907E-2</v>
      </c>
      <c r="AB13" s="223">
        <f t="shared" si="2"/>
        <v>6.2402574650201572</v>
      </c>
      <c r="AC13" s="223">
        <f t="shared" si="3"/>
        <v>7.3150394032924781E-2</v>
      </c>
      <c r="AD13" s="223">
        <f t="shared" si="4"/>
        <v>1.5037309722157339</v>
      </c>
      <c r="AE13" s="14"/>
      <c r="AF13" s="14"/>
      <c r="AG13" s="14"/>
      <c r="AH13" s="14"/>
      <c r="AI13" s="14"/>
      <c r="AJ13" s="7"/>
      <c r="AK13" s="7"/>
      <c r="AS13" s="10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</row>
    <row r="14" spans="1:103" s="8" customFormat="1" ht="18" customHeight="1">
      <c r="A14" s="16" t="s">
        <v>5</v>
      </c>
      <c r="B14" s="17">
        <f t="shared" ref="B14:Y14" si="6">SUM(B10:B13)</f>
        <v>721.25915299999997</v>
      </c>
      <c r="C14" s="17">
        <f t="shared" si="6"/>
        <v>735.58247300000005</v>
      </c>
      <c r="D14" s="17">
        <f t="shared" si="6"/>
        <v>744.04767300000003</v>
      </c>
      <c r="E14" s="17">
        <f t="shared" si="6"/>
        <v>763.26314000000013</v>
      </c>
      <c r="F14" s="17">
        <f t="shared" si="6"/>
        <v>796.95112299999994</v>
      </c>
      <c r="G14" s="17">
        <f t="shared" si="6"/>
        <v>817.29470400000002</v>
      </c>
      <c r="H14" s="17">
        <f t="shared" si="6"/>
        <v>1006.627271</v>
      </c>
      <c r="I14" s="17">
        <f t="shared" si="6"/>
        <v>1028.709218</v>
      </c>
      <c r="J14" s="17">
        <f t="shared" si="6"/>
        <v>1026.3538860000001</v>
      </c>
      <c r="K14" s="17">
        <f t="shared" si="6"/>
        <v>1084.5792739999999</v>
      </c>
      <c r="L14" s="17">
        <f t="shared" si="6"/>
        <v>1127.2247460000001</v>
      </c>
      <c r="M14" s="17">
        <f t="shared" si="6"/>
        <v>1121.3730400000002</v>
      </c>
      <c r="N14" s="17">
        <f t="shared" si="6"/>
        <v>1099.478218</v>
      </c>
      <c r="O14" s="17">
        <f t="shared" si="6"/>
        <v>1221.5349470000001</v>
      </c>
      <c r="P14" s="17">
        <f t="shared" si="6"/>
        <v>1285.615906</v>
      </c>
      <c r="Q14" s="17">
        <f t="shared" si="6"/>
        <v>1241.0975990000002</v>
      </c>
      <c r="R14" s="17">
        <f t="shared" si="6"/>
        <v>1221.928377</v>
      </c>
      <c r="S14" s="17">
        <f t="shared" si="6"/>
        <v>1348.1328720000001</v>
      </c>
      <c r="T14" s="17">
        <f t="shared" si="6"/>
        <v>1435.6672639999997</v>
      </c>
      <c r="U14" s="17">
        <f t="shared" si="6"/>
        <v>1511.0522249999997</v>
      </c>
      <c r="V14" s="17">
        <f t="shared" si="6"/>
        <v>1361.9797510000001</v>
      </c>
      <c r="W14" s="17">
        <f t="shared" si="6"/>
        <v>1468.1702889999999</v>
      </c>
      <c r="X14" s="17">
        <f t="shared" si="6"/>
        <v>1963.1478709999999</v>
      </c>
      <c r="Y14" s="17">
        <f t="shared" si="6"/>
        <v>2146.4255039999998</v>
      </c>
      <c r="Z14" s="18">
        <f t="shared" si="0"/>
        <v>1178.2290218333333</v>
      </c>
      <c r="AA14" s="225">
        <f t="shared" si="1"/>
        <v>4.8557784508212576E-2</v>
      </c>
      <c r="AB14" s="225">
        <f t="shared" si="2"/>
        <v>1.9759421354615376</v>
      </c>
      <c r="AC14" s="225">
        <f t="shared" si="3"/>
        <v>5.0789665240879023E-2</v>
      </c>
      <c r="AD14" s="225">
        <f t="shared" si="4"/>
        <v>0.904168189721413</v>
      </c>
      <c r="AE14" s="225"/>
      <c r="AF14" s="14"/>
      <c r="AG14" s="14"/>
      <c r="AH14" s="14"/>
      <c r="AI14" s="14"/>
      <c r="AJ14" s="7"/>
      <c r="AK14" s="7"/>
      <c r="AL14" s="11"/>
      <c r="AS14" s="10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</row>
    <row r="15" spans="1:103" s="8" customFormat="1" ht="19.5" customHeight="1">
      <c r="A15" s="19" t="s">
        <v>6</v>
      </c>
      <c r="B15" s="20">
        <f t="shared" ref="B15:Z15" si="7">B9-B14</f>
        <v>-667.00780599999996</v>
      </c>
      <c r="C15" s="20">
        <f t="shared" si="7"/>
        <v>-665.70319700000005</v>
      </c>
      <c r="D15" s="20">
        <f t="shared" si="7"/>
        <v>-668.89014700000007</v>
      </c>
      <c r="E15" s="20">
        <f t="shared" si="7"/>
        <v>-683.60755900000015</v>
      </c>
      <c r="F15" s="20">
        <f t="shared" si="7"/>
        <v>-703.99772099999996</v>
      </c>
      <c r="G15" s="20">
        <f t="shared" si="7"/>
        <v>-709.32174700000007</v>
      </c>
      <c r="H15" s="20">
        <f t="shared" si="7"/>
        <v>-858.56877099999997</v>
      </c>
      <c r="I15" s="20">
        <f t="shared" si="7"/>
        <v>-848.19421899999998</v>
      </c>
      <c r="J15" s="20">
        <f t="shared" si="7"/>
        <v>-766.77484600000003</v>
      </c>
      <c r="K15" s="20">
        <f t="shared" si="7"/>
        <v>-835.14733499999988</v>
      </c>
      <c r="L15" s="20">
        <f t="shared" si="7"/>
        <v>-877.93001400000014</v>
      </c>
      <c r="M15" s="20">
        <f t="shared" si="7"/>
        <v>-836.0174370000002</v>
      </c>
      <c r="N15" s="20">
        <f t="shared" si="7"/>
        <v>-762.76921799999991</v>
      </c>
      <c r="O15" s="20">
        <f t="shared" si="7"/>
        <v>-845.47297300000014</v>
      </c>
      <c r="P15" s="20">
        <f t="shared" si="7"/>
        <v>-870.73146099999997</v>
      </c>
      <c r="Q15" s="20">
        <f t="shared" si="7"/>
        <v>-790.43131700000026</v>
      </c>
      <c r="R15" s="20">
        <f t="shared" si="7"/>
        <v>-725.55010399999992</v>
      </c>
      <c r="S15" s="20">
        <f t="shared" si="7"/>
        <v>-881.37831400000005</v>
      </c>
      <c r="T15" s="20">
        <f t="shared" si="7"/>
        <v>-983.07623999999964</v>
      </c>
      <c r="U15" s="20">
        <f t="shared" si="7"/>
        <v>-1047.5345379999997</v>
      </c>
      <c r="V15" s="20">
        <f t="shared" si="7"/>
        <v>-824.722803</v>
      </c>
      <c r="W15" s="20">
        <f t="shared" si="7"/>
        <v>-868.54008299999998</v>
      </c>
      <c r="X15" s="20">
        <f t="shared" si="7"/>
        <v>-1251.7438219999999</v>
      </c>
      <c r="Y15" s="20">
        <f t="shared" si="7"/>
        <v>-1454.0139380000001</v>
      </c>
      <c r="Z15" s="21">
        <f t="shared" si="7"/>
        <v>-851.13023374999989</v>
      </c>
      <c r="AA15" s="14"/>
      <c r="AB15" s="14"/>
      <c r="AC15" s="14"/>
      <c r="AD15" s="14"/>
      <c r="AE15" s="14"/>
      <c r="AF15" s="14"/>
      <c r="AG15" s="14"/>
      <c r="AH15" s="14"/>
      <c r="AI15" s="14"/>
      <c r="AJ15" s="23"/>
      <c r="AL15" s="11"/>
      <c r="AM15" s="24"/>
      <c r="AN15" s="24"/>
      <c r="AO15" s="24"/>
      <c r="AP15" s="24"/>
      <c r="AQ15" s="24"/>
      <c r="AS15" s="10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9.5" customHeight="1">
      <c r="A16" s="25" t="s">
        <v>7</v>
      </c>
      <c r="B16" s="26">
        <f t="shared" ref="B16:Z16" si="8">B9/B14</f>
        <v>7.5217550826699883E-2</v>
      </c>
      <c r="C16" s="26">
        <f t="shared" si="8"/>
        <v>9.4998560412953154E-2</v>
      </c>
      <c r="D16" s="26">
        <f t="shared" si="8"/>
        <v>0.10101170761943906</v>
      </c>
      <c r="E16" s="26">
        <f t="shared" si="8"/>
        <v>0.10436188625589857</v>
      </c>
      <c r="F16" s="26">
        <f t="shared" si="8"/>
        <v>0.11663626453036569</v>
      </c>
      <c r="G16" s="26">
        <f t="shared" si="8"/>
        <v>0.13211018800386107</v>
      </c>
      <c r="H16" s="26">
        <f t="shared" si="8"/>
        <v>0.14708373622037507</v>
      </c>
      <c r="I16" s="26">
        <f t="shared" si="8"/>
        <v>0.17547718620715227</v>
      </c>
      <c r="J16" s="26">
        <f t="shared" si="8"/>
        <v>0.2529137790978267</v>
      </c>
      <c r="K16" s="26">
        <f t="shared" si="8"/>
        <v>0.22998036656193749</v>
      </c>
      <c r="L16" s="26">
        <f t="shared" si="8"/>
        <v>0.22115796595544218</v>
      </c>
      <c r="M16" s="26">
        <f t="shared" si="8"/>
        <v>0.25446982656190842</v>
      </c>
      <c r="N16" s="26">
        <f t="shared" si="8"/>
        <v>0.30624435708466213</v>
      </c>
      <c r="O16" s="26">
        <f t="shared" si="8"/>
        <v>0.30786018437178614</v>
      </c>
      <c r="P16" s="26">
        <f t="shared" si="8"/>
        <v>0.32271259484557124</v>
      </c>
      <c r="Q16" s="26">
        <f t="shared" si="8"/>
        <v>0.36311913129404089</v>
      </c>
      <c r="R16" s="26">
        <f t="shared" si="8"/>
        <v>0.40622534212576028</v>
      </c>
      <c r="S16" s="26">
        <f t="shared" si="8"/>
        <v>0.34622296339941189</v>
      </c>
      <c r="T16" s="26">
        <f t="shared" si="8"/>
        <v>0.31524785397628186</v>
      </c>
      <c r="U16" s="26">
        <f t="shared" si="8"/>
        <v>0.30675159953521802</v>
      </c>
      <c r="V16" s="26">
        <f t="shared" si="8"/>
        <v>0.3944676472653374</v>
      </c>
      <c r="W16" s="26">
        <f t="shared" si="8"/>
        <v>0.40842006577344653</v>
      </c>
      <c r="X16" s="26">
        <f t="shared" si="8"/>
        <v>0.36237924789517811</v>
      </c>
      <c r="Y16" s="26">
        <f t="shared" si="8"/>
        <v>0.32258821222057188</v>
      </c>
      <c r="Z16" s="27">
        <f t="shared" si="8"/>
        <v>0.27761902144827938</v>
      </c>
      <c r="AA16" s="14"/>
      <c r="AB16" s="90"/>
      <c r="AC16" s="22"/>
      <c r="AD16" s="22"/>
      <c r="AE16" s="22"/>
      <c r="AF16" s="22"/>
      <c r="AG16" s="22"/>
      <c r="AH16" s="22"/>
      <c r="AI16" s="23"/>
      <c r="AJ16" s="23"/>
      <c r="AL16" s="11"/>
      <c r="AM16" s="446"/>
      <c r="AN16" s="446"/>
      <c r="AO16" s="446"/>
      <c r="AP16" s="446"/>
      <c r="AQ16" s="446"/>
      <c r="AR16" s="446"/>
      <c r="AS16" s="10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2.75" customHeight="1">
      <c r="A17" s="28"/>
      <c r="J17" s="29"/>
      <c r="K17" s="29"/>
      <c r="L17" s="29"/>
      <c r="M17" s="29"/>
      <c r="N17" s="29"/>
      <c r="Q17" s="30"/>
      <c r="R17" s="31"/>
      <c r="S17" s="31"/>
      <c r="T17" s="190"/>
      <c r="U17" s="190"/>
      <c r="V17" s="190"/>
      <c r="W17" s="190"/>
      <c r="X17" s="190"/>
      <c r="Y17" s="190"/>
      <c r="Z17" s="190"/>
      <c r="AA17" s="447" t="s">
        <v>101</v>
      </c>
      <c r="AB17" s="447"/>
      <c r="AC17" s="447"/>
      <c r="AD17" s="447"/>
      <c r="AE17" s="31"/>
      <c r="AF17" s="31"/>
      <c r="AG17" s="31"/>
      <c r="AH17" s="31"/>
      <c r="AI17" s="23"/>
      <c r="AJ17" s="23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3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91"/>
      <c r="AA18" s="91"/>
      <c r="AB18" s="91"/>
      <c r="AC18" s="7"/>
      <c r="AD18" s="7"/>
      <c r="AE18" s="7"/>
      <c r="AF18" s="7"/>
      <c r="AG18" s="7"/>
      <c r="AH18" s="7"/>
      <c r="AI18" s="33"/>
      <c r="AJ18" s="33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36" customFormat="1" ht="18" customHeight="1">
      <c r="A19" s="3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4"/>
      <c r="AH19" s="7"/>
      <c r="AI19" s="34"/>
      <c r="AJ19" s="33"/>
      <c r="AK19" s="8"/>
      <c r="AL19" s="8"/>
      <c r="AM19" s="35"/>
      <c r="AN19" s="35"/>
      <c r="AO19" s="35"/>
      <c r="AP19" s="35"/>
      <c r="AQ19" s="35"/>
      <c r="AR19" s="35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</row>
    <row r="20" spans="1:103" s="39" customFormat="1" ht="18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4"/>
      <c r="AJ20" s="33"/>
      <c r="AK20" s="8"/>
      <c r="AL20" s="8"/>
      <c r="AM20" s="35"/>
      <c r="AN20" s="35"/>
      <c r="AO20" s="35"/>
      <c r="AP20" s="35"/>
      <c r="AQ20" s="35"/>
      <c r="AR20" s="35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</row>
    <row r="21" spans="1:103" s="41" customFormat="1" ht="18" customHeight="1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4"/>
      <c r="AJ21" s="33"/>
      <c r="AK21" s="8"/>
      <c r="AL21" s="8"/>
      <c r="AM21" s="35"/>
      <c r="AN21" s="35"/>
      <c r="AO21" s="35"/>
      <c r="AP21" s="35"/>
      <c r="AQ21" s="35"/>
      <c r="AR21" s="35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</row>
    <row r="22" spans="1:103" s="41" customFormat="1" ht="18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43"/>
      <c r="AJ22" s="23"/>
      <c r="AK22" s="8"/>
      <c r="AL22" s="8"/>
      <c r="AM22" s="35"/>
      <c r="AN22" s="35"/>
      <c r="AO22" s="35"/>
      <c r="AP22" s="35"/>
      <c r="AQ22" s="35"/>
      <c r="AR22" s="35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</row>
    <row r="23" spans="1:103" s="8" customFormat="1" ht="18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43"/>
      <c r="AJ23" s="23"/>
      <c r="AM23" s="35"/>
      <c r="AN23" s="35"/>
      <c r="AO23" s="35"/>
      <c r="AP23" s="35"/>
      <c r="AQ23" s="35"/>
      <c r="AR23" s="35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</row>
    <row r="24" spans="1:103" s="8" customFormat="1" ht="18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43"/>
      <c r="AJ24" s="23"/>
      <c r="AM24" s="35"/>
      <c r="AN24" s="35"/>
      <c r="AO24" s="35"/>
      <c r="AP24" s="35"/>
      <c r="AQ24" s="35"/>
      <c r="AR24" s="35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</row>
    <row r="25" spans="1:103" s="8" customFormat="1" ht="18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43"/>
      <c r="AJ25" s="23"/>
      <c r="AM25" s="35"/>
      <c r="AN25" s="35"/>
      <c r="AO25" s="35"/>
      <c r="AP25" s="23"/>
      <c r="AQ25" s="35"/>
      <c r="AR25" s="35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</row>
    <row r="26" spans="1:103" s="8" customFormat="1" ht="18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43"/>
      <c r="AJ26" s="23"/>
      <c r="AM26" s="35"/>
      <c r="AN26" s="35"/>
      <c r="AO26" s="35"/>
      <c r="AP26" s="23"/>
      <c r="AQ26" s="35"/>
      <c r="AR26" s="35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</row>
    <row r="27" spans="1:103" s="8" customFormat="1" ht="18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43"/>
      <c r="AJ27" s="23"/>
      <c r="AM27" s="35"/>
      <c r="AN27" s="35"/>
      <c r="AO27" s="35"/>
      <c r="AP27" s="23"/>
      <c r="AQ27" s="35"/>
      <c r="AR27" s="35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</row>
    <row r="28" spans="1:103" s="8" customFormat="1" ht="12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3"/>
      <c r="AJ28" s="23"/>
      <c r="AL28" s="11"/>
      <c r="AM28" s="35"/>
      <c r="AN28" s="35"/>
      <c r="AO28" s="35"/>
      <c r="AP28" s="23"/>
      <c r="AQ28" s="35"/>
      <c r="AR28" s="35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</row>
    <row r="29" spans="1:103">
      <c r="A29" s="45" t="s">
        <v>167</v>
      </c>
      <c r="R29" s="194"/>
      <c r="S29" s="194"/>
      <c r="T29" s="194"/>
      <c r="U29" s="194"/>
      <c r="V29" s="194"/>
      <c r="W29" s="194"/>
      <c r="X29" s="194"/>
      <c r="Y29" s="194"/>
    </row>
    <row r="30" spans="1:103">
      <c r="R30" s="194"/>
      <c r="S30" s="194"/>
      <c r="T30" s="194"/>
      <c r="U30" s="194"/>
      <c r="V30" s="194"/>
      <c r="W30" s="194"/>
      <c r="X30" s="194"/>
      <c r="Y30" s="194"/>
    </row>
    <row r="31" spans="1:103">
      <c r="R31" s="194"/>
      <c r="S31" s="194"/>
      <c r="T31" s="194"/>
      <c r="U31" s="194"/>
      <c r="V31" s="194"/>
      <c r="W31" s="194"/>
      <c r="X31" s="194"/>
      <c r="Y31" s="194"/>
    </row>
    <row r="32" spans="1:103">
      <c r="R32" s="194"/>
      <c r="S32" s="194"/>
      <c r="T32" s="194"/>
      <c r="U32" s="194"/>
      <c r="V32" s="194"/>
      <c r="W32" s="194"/>
      <c r="X32" s="194"/>
      <c r="Y32" s="194"/>
    </row>
    <row r="51" spans="1:34" s="2" customFormat="1" ht="11.25">
      <c r="A51" s="45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48"/>
      <c r="Q51" s="48"/>
      <c r="R51" s="48"/>
      <c r="S51" s="48"/>
      <c r="T51" s="38"/>
      <c r="U51" s="38"/>
      <c r="V51" s="38"/>
      <c r="W51" s="38"/>
      <c r="X51" s="38"/>
      <c r="Y51" s="38"/>
      <c r="Z51" s="181"/>
      <c r="AA51" s="192"/>
      <c r="AB51" s="192"/>
      <c r="AC51" s="192"/>
      <c r="AD51" s="192"/>
      <c r="AE51" s="192"/>
      <c r="AF51" s="192"/>
      <c r="AG51" s="192"/>
      <c r="AH51" s="192"/>
    </row>
    <row r="52" spans="1:34" s="2" customFormat="1" ht="10.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</row>
    <row r="53" spans="1:34" s="2" customFormat="1">
      <c r="A53" s="3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50"/>
      <c r="AA53" s="50"/>
      <c r="AB53" s="50"/>
      <c r="AC53" s="50"/>
      <c r="AD53" s="50"/>
      <c r="AE53" s="50"/>
      <c r="AF53" s="50"/>
      <c r="AG53" s="3"/>
      <c r="AH53" s="3"/>
    </row>
    <row r="54" spans="1:34" s="2" customFormat="1" ht="10.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</sheetData>
  <sheetProtection algorithmName="SHA-512" hashValue="HhcgwNe9isz9WXjOz2eWne/cFI7y2trH8oU/AZoLcSEdV3lOPudv8TTu6N1dNm7NXxnad22TBefjrHA9smq0iQ==" saltValue="6F6fQ2KTCzZhgK8RNlHhwg==" spinCount="100000" sheet="1" objects="1" scenarios="1"/>
  <mergeCells count="3">
    <mergeCell ref="A1:AE1"/>
    <mergeCell ref="AM16:AR16"/>
    <mergeCell ref="AA17:AD17"/>
  </mergeCells>
  <conditionalFormatting sqref="B15:Z15">
    <cfRule type="cellIs" dxfId="43" priority="10" operator="lessThan">
      <formula>0</formula>
    </cfRule>
    <cfRule type="cellIs" dxfId="42" priority="11" operator="greaterThan">
      <formula>0</formula>
    </cfRule>
    <cfRule type="cellIs" priority="12" operator="equal">
      <formula>0</formula>
    </cfRule>
  </conditionalFormatting>
  <conditionalFormatting sqref="AA5:AD14">
    <cfRule type="cellIs" dxfId="41" priority="7" operator="lessThan">
      <formula>0</formula>
    </cfRule>
    <cfRule type="cellIs" dxfId="40" priority="8" operator="greaterThan">
      <formula>0</formula>
    </cfRule>
    <cfRule type="cellIs" priority="9" operator="equal">
      <formula>0</formula>
    </cfRule>
  </conditionalFormatting>
  <conditionalFormatting sqref="AE9">
    <cfRule type="cellIs" dxfId="39" priority="4" operator="lessThan">
      <formula>0</formula>
    </cfRule>
    <cfRule type="cellIs" dxfId="38" priority="5" operator="greaterThan">
      <formula>0</formula>
    </cfRule>
    <cfRule type="cellIs" priority="6" operator="equal">
      <formula>0</formula>
    </cfRule>
  </conditionalFormatting>
  <conditionalFormatting sqref="AE14">
    <cfRule type="cellIs" dxfId="37" priority="1" operator="lessThan">
      <formula>0</formula>
    </cfRule>
    <cfRule type="cellIs" dxfId="36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4" orientation="landscape" r:id="rId1"/>
  <headerFooter scaleWithDoc="0"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A00-00000E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'Imp_Exp_Pecuaria (2)'!B14:Y14</xm:f>
              <xm:sqref>AE14</xm:sqref>
            </x14:sparkline>
          </x14:sparklines>
        </x14:sparklineGroup>
        <x14:sparklineGroup lineWeight="1.5" displayEmptyCellsAs="gap" xr2:uid="{00000000-0003-0000-0A00-00000F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'Imp_Exp_Pecuaria (2)'!B9:Y9</xm:f>
              <xm:sqref>AE9</xm:sqref>
            </x14:sparkline>
          </x14:sparklines>
        </x14:sparklineGroup>
        <x14:sparklineGroup lineWeight="1" displayEmptyCellsAs="gap" xr2:uid="{00000000-0003-0000-0A00-000010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'Imp_Exp_Pecuaria (2)'!B10:Y10</xm:f>
              <xm:sqref>AE10</xm:sqref>
            </x14:sparkline>
            <x14:sparkline>
              <xm:f>'Imp_Exp_Pecuaria (2)'!B11:Y11</xm:f>
              <xm:sqref>AE11</xm:sqref>
            </x14:sparkline>
            <x14:sparkline>
              <xm:f>'Imp_Exp_Pecuaria (2)'!B12:Y12</xm:f>
              <xm:sqref>AE12</xm:sqref>
            </x14:sparkline>
            <x14:sparkline>
              <xm:f>'Imp_Exp_Pecuaria (2)'!B13:Y13</xm:f>
              <xm:sqref>AE13</xm:sqref>
            </x14:sparkline>
          </x14:sparklines>
        </x14:sparklineGroup>
        <x14:sparklineGroup lineWeight="1" displayEmptyCellsAs="gap" xr2:uid="{00000000-0003-0000-0A00-000011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'Imp_Exp_Pecuaria (2)'!B5:Y5</xm:f>
              <xm:sqref>AE5</xm:sqref>
            </x14:sparkline>
            <x14:sparkline>
              <xm:f>'Imp_Exp_Pecuaria (2)'!B6:Y6</xm:f>
              <xm:sqref>AE6</xm:sqref>
            </x14:sparkline>
            <x14:sparkline>
              <xm:f>'Imp_Exp_Pecuaria (2)'!B7:Y7</xm:f>
              <xm:sqref>AE7</xm:sqref>
            </x14:sparkline>
            <x14:sparkline>
              <xm:f>'Imp_Exp_Pecuaria (2)'!B8:Y8</xm:f>
              <xm:sqref>AE8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>
    <pageSetUpPr fitToPage="1"/>
  </sheetPr>
  <dimension ref="A1:CY58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58.140625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112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1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15" customHeight="1">
      <c r="A5" s="13" t="s">
        <v>117</v>
      </c>
      <c r="B5" s="14">
        <v>3.145896</v>
      </c>
      <c r="C5" s="14">
        <v>3.0891660000000001</v>
      </c>
      <c r="D5" s="14">
        <v>3.4530839999999996</v>
      </c>
      <c r="E5" s="14">
        <v>4.4563819999999996</v>
      </c>
      <c r="F5" s="14">
        <v>5.4137649999999997</v>
      </c>
      <c r="G5" s="14">
        <v>4.4226080000000003</v>
      </c>
      <c r="H5" s="14">
        <v>6.926221</v>
      </c>
      <c r="I5" s="14">
        <v>2.5972279999999999</v>
      </c>
      <c r="J5" s="14">
        <v>9.073443000000001</v>
      </c>
      <c r="K5" s="14">
        <v>14.876199</v>
      </c>
      <c r="L5" s="14">
        <v>18.228791999999999</v>
      </c>
      <c r="M5" s="14">
        <v>20.768908</v>
      </c>
      <c r="N5" s="14">
        <v>26.993155999999999</v>
      </c>
      <c r="O5" s="14">
        <v>22.858967</v>
      </c>
      <c r="P5" s="14">
        <v>17.757300000000001</v>
      </c>
      <c r="Q5" s="14">
        <v>29.845224999999999</v>
      </c>
      <c r="R5" s="14">
        <v>32.674647</v>
      </c>
      <c r="S5" s="14">
        <v>33.808340000000001</v>
      </c>
      <c r="T5" s="14">
        <v>49.327908999999998</v>
      </c>
      <c r="U5" s="14">
        <v>45.442456</v>
      </c>
      <c r="V5" s="14">
        <v>44.089264999999997</v>
      </c>
      <c r="W5" s="14">
        <v>60.750287999999998</v>
      </c>
      <c r="X5" s="14">
        <v>87.816018</v>
      </c>
      <c r="Y5" s="14">
        <v>85.489038000000008</v>
      </c>
      <c r="Z5" s="15">
        <f t="shared" ref="Z5:Z18" si="0">AVERAGE(B5:Y5)</f>
        <v>26.387679208333335</v>
      </c>
      <c r="AA5" s="223">
        <f t="shared" ref="AA5:AA18" si="1">IFERROR((Y5/B5)^(1/($Y$4-$B$4))-1,"")</f>
        <v>0.15439661992050624</v>
      </c>
      <c r="AB5" s="223">
        <f t="shared" ref="AB5:AB18" si="2">IFERROR((Y5-B5)/B5,"")</f>
        <v>26.174782001693639</v>
      </c>
      <c r="AC5" s="223">
        <f t="shared" ref="AC5:AC18" si="3">IFERROR((Y5/L5)^(1/($Y$4-$L$4))-1,"")</f>
        <v>0.1262300695257772</v>
      </c>
      <c r="AD5" s="223">
        <f t="shared" ref="AD5:AD18" si="4">IFERROR((Y5-L5)/L5,"")</f>
        <v>3.6897807600196444</v>
      </c>
      <c r="AE5" s="14"/>
      <c r="AF5" s="14"/>
      <c r="AG5" s="14"/>
      <c r="AH5" s="14"/>
      <c r="AI5" s="14"/>
      <c r="AJ5" s="7"/>
      <c r="AK5" s="7"/>
      <c r="AS5" s="10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15" customHeight="1">
      <c r="A6" s="13" t="s">
        <v>118</v>
      </c>
      <c r="B6" s="14">
        <v>9.2124140000000008</v>
      </c>
      <c r="C6" s="14">
        <v>9.1381309999999996</v>
      </c>
      <c r="D6" s="14">
        <v>8.9315429999999996</v>
      </c>
      <c r="E6" s="14">
        <v>10.248644000000001</v>
      </c>
      <c r="F6" s="14">
        <v>9.7667660000000005</v>
      </c>
      <c r="G6" s="14">
        <v>7.4420120000000001</v>
      </c>
      <c r="H6" s="14">
        <v>13.818606000000001</v>
      </c>
      <c r="I6" s="14">
        <v>18.510874000000001</v>
      </c>
      <c r="J6" s="14">
        <v>51.947977000000002</v>
      </c>
      <c r="K6" s="14">
        <v>43.443522999999999</v>
      </c>
      <c r="L6" s="14">
        <v>48.198124</v>
      </c>
      <c r="M6" s="14">
        <v>51.751936000000001</v>
      </c>
      <c r="N6" s="14">
        <v>70.227874</v>
      </c>
      <c r="O6" s="14">
        <v>86.274832000000004</v>
      </c>
      <c r="P6" s="14">
        <v>120.051913</v>
      </c>
      <c r="Q6" s="14">
        <v>109.71325599999999</v>
      </c>
      <c r="R6" s="14">
        <v>131.42335299999999</v>
      </c>
      <c r="S6" s="14">
        <v>81.776725999999996</v>
      </c>
      <c r="T6" s="14">
        <v>69.899294999999995</v>
      </c>
      <c r="U6" s="14">
        <v>82.371497000000005</v>
      </c>
      <c r="V6" s="14">
        <v>114.499921</v>
      </c>
      <c r="W6" s="14">
        <v>101.348794</v>
      </c>
      <c r="X6" s="14">
        <v>79.030501000000001</v>
      </c>
      <c r="Y6" s="14">
        <v>80.741752000000005</v>
      </c>
      <c r="Z6" s="15">
        <f t="shared" si="0"/>
        <v>58.740427666666669</v>
      </c>
      <c r="AA6" s="223">
        <f t="shared" si="1"/>
        <v>9.8975552656040522E-2</v>
      </c>
      <c r="AB6" s="223">
        <f t="shared" si="2"/>
        <v>7.7644510982680552</v>
      </c>
      <c r="AC6" s="223">
        <f t="shared" si="3"/>
        <v>4.048542880104633E-2</v>
      </c>
      <c r="AD6" s="223">
        <f t="shared" si="4"/>
        <v>0.67520528392349888</v>
      </c>
      <c r="AE6" s="14"/>
      <c r="AF6" s="14"/>
      <c r="AG6" s="14"/>
      <c r="AH6" s="14"/>
      <c r="AI6" s="14"/>
      <c r="AJ6" s="7"/>
      <c r="AK6" s="7"/>
      <c r="AS6" s="10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5" customHeight="1">
      <c r="A7" s="13" t="s">
        <v>119</v>
      </c>
      <c r="B7" s="14">
        <v>0.55497600000000002</v>
      </c>
      <c r="C7" s="14">
        <v>0.56442599999999998</v>
      </c>
      <c r="D7" s="14">
        <v>1.284478</v>
      </c>
      <c r="E7" s="14">
        <v>0.53315999999999997</v>
      </c>
      <c r="F7" s="14">
        <v>0.39457700000000001</v>
      </c>
      <c r="G7" s="14">
        <v>0.63136700000000001</v>
      </c>
      <c r="H7" s="14">
        <v>0.88836000000000004</v>
      </c>
      <c r="I7" s="14">
        <v>1.8478840000000001</v>
      </c>
      <c r="J7" s="14">
        <v>3.47017</v>
      </c>
      <c r="K7" s="14">
        <v>1.371208</v>
      </c>
      <c r="L7" s="14">
        <v>2.4576750000000001</v>
      </c>
      <c r="M7" s="14">
        <v>3.282019</v>
      </c>
      <c r="N7" s="14">
        <v>2.155618</v>
      </c>
      <c r="O7" s="14">
        <v>3.0065469999999999</v>
      </c>
      <c r="P7" s="14">
        <v>5.464626</v>
      </c>
      <c r="Q7" s="14">
        <v>6.7341679999999995</v>
      </c>
      <c r="R7" s="14">
        <v>5.6993100000000005</v>
      </c>
      <c r="S7" s="14">
        <v>2.9741689999999998</v>
      </c>
      <c r="T7" s="14">
        <v>3.9232969999999998</v>
      </c>
      <c r="U7" s="14">
        <v>3.3198449999999999</v>
      </c>
      <c r="V7" s="14">
        <v>4.2811120000000003</v>
      </c>
      <c r="W7" s="14">
        <v>4.8495929999999996</v>
      </c>
      <c r="X7" s="14">
        <v>6.6890530000000004</v>
      </c>
      <c r="Y7" s="14">
        <v>6.7805090000000003</v>
      </c>
      <c r="Z7" s="15">
        <f t="shared" si="0"/>
        <v>3.048256125</v>
      </c>
      <c r="AA7" s="223">
        <f t="shared" si="1"/>
        <v>0.1149627338961785</v>
      </c>
      <c r="AB7" s="223">
        <f t="shared" si="2"/>
        <v>11.217661664648562</v>
      </c>
      <c r="AC7" s="223">
        <f t="shared" si="3"/>
        <v>8.1192217994114912E-2</v>
      </c>
      <c r="AD7" s="223">
        <f t="shared" si="4"/>
        <v>1.7589119798183244</v>
      </c>
      <c r="AE7" s="14"/>
      <c r="AF7" s="14"/>
      <c r="AG7" s="14"/>
      <c r="AH7" s="14"/>
      <c r="AI7" s="14"/>
      <c r="AJ7" s="7"/>
      <c r="AK7" s="7"/>
      <c r="AS7" s="10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5" customHeight="1">
      <c r="A8" s="13" t="s">
        <v>120</v>
      </c>
      <c r="B8" s="14">
        <v>0</v>
      </c>
      <c r="C8" s="14">
        <v>0</v>
      </c>
      <c r="D8" s="14">
        <v>0</v>
      </c>
      <c r="E8" s="170">
        <v>5.1000000000000004E-4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70">
        <v>3.7839999999999996E-3</v>
      </c>
      <c r="L8" s="169">
        <v>1.3757999999999999E-2</v>
      </c>
      <c r="M8" s="14">
        <v>0</v>
      </c>
      <c r="N8" s="168">
        <v>9.0435000000000001E-2</v>
      </c>
      <c r="O8" s="168">
        <v>0.41126299999999999</v>
      </c>
      <c r="P8" s="168">
        <v>0.471383</v>
      </c>
      <c r="Q8" s="168">
        <v>0.38899400000000001</v>
      </c>
      <c r="R8" s="168">
        <v>0.14435000000000001</v>
      </c>
      <c r="S8" s="168">
        <v>0.187995</v>
      </c>
      <c r="T8" s="169">
        <v>1.3018E-2</v>
      </c>
      <c r="U8" s="168">
        <v>0.15527099999999999</v>
      </c>
      <c r="V8" s="14">
        <v>0</v>
      </c>
      <c r="W8" s="14">
        <v>0</v>
      </c>
      <c r="X8" s="14">
        <v>0</v>
      </c>
      <c r="Y8" s="14">
        <v>0</v>
      </c>
      <c r="Z8" s="15">
        <f t="shared" si="0"/>
        <v>7.8365041666666649E-2</v>
      </c>
      <c r="AA8" s="223" t="str">
        <f t="shared" si="1"/>
        <v/>
      </c>
      <c r="AB8" s="223" t="str">
        <f t="shared" si="2"/>
        <v/>
      </c>
      <c r="AC8" s="223">
        <f t="shared" si="3"/>
        <v>-1</v>
      </c>
      <c r="AD8" s="223">
        <f t="shared" si="4"/>
        <v>-1</v>
      </c>
      <c r="AE8" s="14"/>
      <c r="AF8" s="14"/>
      <c r="AG8" s="14"/>
      <c r="AH8" s="14"/>
      <c r="AI8" s="14"/>
      <c r="AJ8" s="7"/>
      <c r="AK8" s="7"/>
      <c r="AS8" s="10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5" customHeight="1">
      <c r="A9" s="13" t="s">
        <v>121</v>
      </c>
      <c r="B9" s="14">
        <v>2.7272069999999999</v>
      </c>
      <c r="C9" s="14">
        <v>2.9376449999999998</v>
      </c>
      <c r="D9" s="14">
        <v>4.65116</v>
      </c>
      <c r="E9" s="14">
        <v>4.4207960000000002</v>
      </c>
      <c r="F9" s="14">
        <v>4.7793850000000004</v>
      </c>
      <c r="G9" s="14">
        <v>4.1038170000000003</v>
      </c>
      <c r="H9" s="14">
        <v>7.6101210000000004</v>
      </c>
      <c r="I9" s="14">
        <v>13.394905</v>
      </c>
      <c r="J9" s="14">
        <v>14.027715000000001</v>
      </c>
      <c r="K9" s="14">
        <v>12.075855000000001</v>
      </c>
      <c r="L9" s="14">
        <v>16.000169</v>
      </c>
      <c r="M9" s="14">
        <v>24.875927000000001</v>
      </c>
      <c r="N9" s="14">
        <v>25.643453999999998</v>
      </c>
      <c r="O9" s="14">
        <v>29.610125</v>
      </c>
      <c r="P9" s="14">
        <v>32.189582999999999</v>
      </c>
      <c r="Q9" s="14">
        <v>40.248745999999997</v>
      </c>
      <c r="R9" s="14">
        <v>35.814504999999997</v>
      </c>
      <c r="S9" s="14">
        <v>57.941286999999996</v>
      </c>
      <c r="T9" s="14">
        <v>47.571830999999996</v>
      </c>
      <c r="U9" s="14">
        <v>35.866841999999998</v>
      </c>
      <c r="V9" s="14">
        <v>31.372371999999999</v>
      </c>
      <c r="W9" s="14">
        <v>50.915638000000001</v>
      </c>
      <c r="X9" s="14">
        <v>60.788711999999997</v>
      </c>
      <c r="Y9" s="14">
        <v>68.362133</v>
      </c>
      <c r="Z9" s="15">
        <f t="shared" si="0"/>
        <v>26.16374708333333</v>
      </c>
      <c r="AA9" s="223">
        <f t="shared" si="1"/>
        <v>0.15035087236662603</v>
      </c>
      <c r="AB9" s="223">
        <f t="shared" si="2"/>
        <v>24.066719541274281</v>
      </c>
      <c r="AC9" s="223">
        <f t="shared" si="3"/>
        <v>0.11818765949237786</v>
      </c>
      <c r="AD9" s="223">
        <f t="shared" si="4"/>
        <v>3.272588183287314</v>
      </c>
      <c r="AE9" s="14"/>
      <c r="AF9" s="14"/>
      <c r="AG9" s="14"/>
      <c r="AH9" s="14"/>
      <c r="AI9" s="14"/>
      <c r="AJ9" s="7"/>
      <c r="AK9" s="7"/>
      <c r="AS9" s="10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5" customHeight="1">
      <c r="A10" s="13" t="s">
        <v>122</v>
      </c>
      <c r="B10" s="14">
        <v>5.4045779999999999</v>
      </c>
      <c r="C10" s="14">
        <v>6.2393939999999999</v>
      </c>
      <c r="D10" s="14">
        <v>7.3530530000000001</v>
      </c>
      <c r="E10" s="14">
        <v>7.1568889999999996</v>
      </c>
      <c r="F10" s="14">
        <v>8.118563</v>
      </c>
      <c r="G10" s="14">
        <v>7.9292560000000005</v>
      </c>
      <c r="H10" s="14">
        <v>13.991193000000001</v>
      </c>
      <c r="I10" s="14">
        <v>19.517431999999999</v>
      </c>
      <c r="J10" s="14">
        <v>34.973607999999999</v>
      </c>
      <c r="K10" s="14">
        <v>23.215185999999999</v>
      </c>
      <c r="L10" s="14">
        <v>19.913896999999999</v>
      </c>
      <c r="M10" s="14">
        <v>23.976532000000002</v>
      </c>
      <c r="N10" s="14">
        <v>27.973043000000001</v>
      </c>
      <c r="O10" s="14">
        <v>32.792359000000005</v>
      </c>
      <c r="P10" s="14">
        <v>37.725139999999996</v>
      </c>
      <c r="Q10" s="14">
        <v>29.319137999999999</v>
      </c>
      <c r="R10" s="14">
        <v>29.829411</v>
      </c>
      <c r="S10" s="14">
        <v>26.777957000000001</v>
      </c>
      <c r="T10" s="14">
        <v>28.359971999999999</v>
      </c>
      <c r="U10" s="14">
        <v>25.326931999999999</v>
      </c>
      <c r="V10" s="14">
        <v>27.882013000000001</v>
      </c>
      <c r="W10" s="14">
        <v>31.166475999999996</v>
      </c>
      <c r="X10" s="14">
        <v>35.986471999999999</v>
      </c>
      <c r="Y10" s="14">
        <v>36.314763999999997</v>
      </c>
      <c r="Z10" s="15">
        <f t="shared" si="0"/>
        <v>22.801802416666664</v>
      </c>
      <c r="AA10" s="223">
        <f t="shared" si="1"/>
        <v>8.6351822451803395E-2</v>
      </c>
      <c r="AB10" s="223">
        <f t="shared" si="2"/>
        <v>5.7192598571063265</v>
      </c>
      <c r="AC10" s="223">
        <f t="shared" si="3"/>
        <v>4.730048669432918E-2</v>
      </c>
      <c r="AD10" s="223">
        <f t="shared" si="4"/>
        <v>0.82358902428791303</v>
      </c>
      <c r="AE10" s="14"/>
      <c r="AF10" s="14"/>
      <c r="AG10" s="14"/>
      <c r="AH10" s="14"/>
      <c r="AI10" s="14"/>
      <c r="AJ10" s="7"/>
      <c r="AK10" s="7"/>
      <c r="AS10" s="10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8" customFormat="1" ht="18" customHeight="1">
      <c r="A11" s="16" t="s">
        <v>4</v>
      </c>
      <c r="B11" s="17">
        <f t="shared" ref="B11:Y11" si="5">SUM(B5:B10)</f>
        <v>21.045071</v>
      </c>
      <c r="C11" s="17">
        <f t="shared" si="5"/>
        <v>21.968761999999998</v>
      </c>
      <c r="D11" s="17">
        <f t="shared" si="5"/>
        <v>25.673317999999998</v>
      </c>
      <c r="E11" s="17">
        <f t="shared" si="5"/>
        <v>26.816381</v>
      </c>
      <c r="F11" s="17">
        <f t="shared" si="5"/>
        <v>28.473056</v>
      </c>
      <c r="G11" s="17">
        <f t="shared" si="5"/>
        <v>24.529060000000001</v>
      </c>
      <c r="H11" s="17">
        <f t="shared" si="5"/>
        <v>43.234501000000002</v>
      </c>
      <c r="I11" s="17">
        <f t="shared" si="5"/>
        <v>55.868323000000004</v>
      </c>
      <c r="J11" s="17">
        <f t="shared" si="5"/>
        <v>113.492913</v>
      </c>
      <c r="K11" s="17">
        <f t="shared" si="5"/>
        <v>94.985755000000012</v>
      </c>
      <c r="L11" s="17">
        <f t="shared" si="5"/>
        <v>104.81241499999999</v>
      </c>
      <c r="M11" s="17">
        <f t="shared" si="5"/>
        <v>124.65532200000001</v>
      </c>
      <c r="N11" s="17">
        <f t="shared" si="5"/>
        <v>153.08357999999998</v>
      </c>
      <c r="O11" s="17">
        <f t="shared" si="5"/>
        <v>174.95409300000003</v>
      </c>
      <c r="P11" s="17">
        <f t="shared" si="5"/>
        <v>213.65994499999999</v>
      </c>
      <c r="Q11" s="17">
        <f t="shared" si="5"/>
        <v>216.249527</v>
      </c>
      <c r="R11" s="17">
        <f t="shared" si="5"/>
        <v>235.58557599999997</v>
      </c>
      <c r="S11" s="17">
        <f t="shared" si="5"/>
        <v>203.46647400000001</v>
      </c>
      <c r="T11" s="17">
        <f t="shared" si="5"/>
        <v>199.09532200000001</v>
      </c>
      <c r="U11" s="17">
        <f t="shared" si="5"/>
        <v>192.48284299999997</v>
      </c>
      <c r="V11" s="17">
        <f t="shared" si="5"/>
        <v>222.12468299999998</v>
      </c>
      <c r="W11" s="17">
        <f t="shared" si="5"/>
        <v>249.030789</v>
      </c>
      <c r="X11" s="17">
        <f t="shared" si="5"/>
        <v>270.31075600000003</v>
      </c>
      <c r="Y11" s="17">
        <f t="shared" si="5"/>
        <v>277.688196</v>
      </c>
      <c r="Z11" s="18">
        <f t="shared" si="0"/>
        <v>137.22027754166666</v>
      </c>
      <c r="AA11" s="224">
        <f t="shared" si="1"/>
        <v>0.11869925500152378</v>
      </c>
      <c r="AB11" s="224">
        <f t="shared" si="2"/>
        <v>12.194927971495083</v>
      </c>
      <c r="AC11" s="224">
        <f t="shared" si="3"/>
        <v>7.782832278163454E-2</v>
      </c>
      <c r="AD11" s="224">
        <f t="shared" si="4"/>
        <v>1.6493826709364539</v>
      </c>
      <c r="AE11" s="225"/>
      <c r="AF11" s="14"/>
      <c r="AG11" s="14"/>
      <c r="AH11" s="14"/>
      <c r="AI11" s="14"/>
      <c r="AJ11" s="7"/>
      <c r="AK11" s="7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</row>
    <row r="12" spans="1:103" s="8" customFormat="1" ht="15" customHeight="1">
      <c r="A12" s="13" t="s">
        <v>117</v>
      </c>
      <c r="B12" s="14">
        <v>254.88677899999999</v>
      </c>
      <c r="C12" s="14">
        <v>171.450502</v>
      </c>
      <c r="D12" s="14">
        <v>235.30362400000001</v>
      </c>
      <c r="E12" s="14">
        <v>268.86589700000002</v>
      </c>
      <c r="F12" s="14">
        <v>277.31745699999999</v>
      </c>
      <c r="G12" s="14">
        <v>255.39551599999999</v>
      </c>
      <c r="H12" s="14">
        <v>346.27334500000001</v>
      </c>
      <c r="I12" s="14">
        <v>378.835598</v>
      </c>
      <c r="J12" s="14">
        <v>349.10848999999996</v>
      </c>
      <c r="K12" s="14">
        <v>367.62026700000001</v>
      </c>
      <c r="L12" s="14">
        <v>386.53689700000001</v>
      </c>
      <c r="M12" s="14">
        <v>360.88108099999999</v>
      </c>
      <c r="N12" s="14">
        <v>351.25998200000004</v>
      </c>
      <c r="O12" s="14">
        <v>384.20025800000002</v>
      </c>
      <c r="P12" s="14">
        <v>409.365838</v>
      </c>
      <c r="Q12" s="14">
        <v>406.67011400000001</v>
      </c>
      <c r="R12" s="14">
        <v>431.20479599999999</v>
      </c>
      <c r="S12" s="14">
        <v>483.51656900000006</v>
      </c>
      <c r="T12" s="14">
        <v>555.54035099999999</v>
      </c>
      <c r="U12" s="14">
        <v>568.41191500000002</v>
      </c>
      <c r="V12" s="14">
        <v>486.85637399999996</v>
      </c>
      <c r="W12" s="14">
        <v>545.77574700000002</v>
      </c>
      <c r="X12" s="14">
        <v>780.68292900000006</v>
      </c>
      <c r="Y12" s="14">
        <v>832.16487099999995</v>
      </c>
      <c r="Z12" s="15">
        <f t="shared" si="0"/>
        <v>412.0052165416667</v>
      </c>
      <c r="AA12" s="223">
        <f t="shared" si="1"/>
        <v>5.2790189060476722E-2</v>
      </c>
      <c r="AB12" s="223">
        <f t="shared" si="2"/>
        <v>2.2648412533001565</v>
      </c>
      <c r="AC12" s="223">
        <f t="shared" si="3"/>
        <v>6.0759186889551176E-2</v>
      </c>
      <c r="AD12" s="223">
        <f t="shared" si="4"/>
        <v>1.1528730567731544</v>
      </c>
      <c r="AE12" s="14"/>
      <c r="AF12" s="14"/>
      <c r="AG12" s="14"/>
      <c r="AH12" s="14"/>
      <c r="AI12" s="14"/>
      <c r="AJ12" s="7"/>
      <c r="AK12" s="7"/>
      <c r="AS12" s="10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</row>
    <row r="13" spans="1:103" s="8" customFormat="1" ht="15" customHeight="1">
      <c r="A13" s="13" t="s">
        <v>118</v>
      </c>
      <c r="B13" s="14">
        <v>181.583359</v>
      </c>
      <c r="C13" s="14">
        <v>251.953945</v>
      </c>
      <c r="D13" s="14">
        <v>203.37072900000001</v>
      </c>
      <c r="E13" s="14">
        <v>192.87759600000001</v>
      </c>
      <c r="F13" s="14">
        <v>213.82069200000001</v>
      </c>
      <c r="G13" s="14">
        <v>229.732618</v>
      </c>
      <c r="H13" s="14">
        <v>277.70118500000001</v>
      </c>
      <c r="I13" s="14">
        <v>249.26035400000001</v>
      </c>
      <c r="J13" s="14">
        <v>238.80624299999999</v>
      </c>
      <c r="K13" s="14">
        <v>262.36391200000003</v>
      </c>
      <c r="L13" s="14">
        <v>231.10631799999999</v>
      </c>
      <c r="M13" s="14">
        <v>232.09520000000001</v>
      </c>
      <c r="N13" s="14">
        <v>259.626532</v>
      </c>
      <c r="O13" s="14">
        <v>293.68732599999998</v>
      </c>
      <c r="P13" s="14">
        <v>308.46126500000003</v>
      </c>
      <c r="Q13" s="14">
        <v>271.424891</v>
      </c>
      <c r="R13" s="14">
        <v>251.12004000000002</v>
      </c>
      <c r="S13" s="14">
        <v>284.48075900000003</v>
      </c>
      <c r="T13" s="14">
        <v>274.38642700000003</v>
      </c>
      <c r="U13" s="14">
        <v>284.78512599999999</v>
      </c>
      <c r="V13" s="14">
        <v>258.185383</v>
      </c>
      <c r="W13" s="14">
        <v>274.60410999999999</v>
      </c>
      <c r="X13" s="14">
        <v>324.36367200000001</v>
      </c>
      <c r="Y13" s="14">
        <v>353.02538800000002</v>
      </c>
      <c r="Z13" s="15">
        <f t="shared" si="0"/>
        <v>258.45096125000003</v>
      </c>
      <c r="AA13" s="223">
        <f t="shared" si="1"/>
        <v>2.9327257964098186E-2</v>
      </c>
      <c r="AB13" s="223">
        <f t="shared" si="2"/>
        <v>0.9441505540163514</v>
      </c>
      <c r="AC13" s="223">
        <f t="shared" si="3"/>
        <v>3.3126244089480172E-2</v>
      </c>
      <c r="AD13" s="223">
        <f t="shared" si="4"/>
        <v>0.52754537848679683</v>
      </c>
      <c r="AE13" s="14"/>
      <c r="AF13" s="14"/>
      <c r="AG13" s="14"/>
      <c r="AH13" s="14"/>
      <c r="AI13" s="14"/>
      <c r="AJ13" s="7"/>
      <c r="AK13" s="7"/>
      <c r="AS13" s="10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</row>
    <row r="14" spans="1:103" s="8" customFormat="1" ht="15" customHeight="1">
      <c r="A14" s="13" t="s">
        <v>119</v>
      </c>
      <c r="B14" s="14">
        <v>34.676434</v>
      </c>
      <c r="C14" s="14">
        <v>37.568061</v>
      </c>
      <c r="D14" s="14">
        <v>31.378091999999999</v>
      </c>
      <c r="E14" s="14">
        <v>34.768934999999999</v>
      </c>
      <c r="F14" s="14">
        <v>27.226493000000001</v>
      </c>
      <c r="G14" s="14">
        <v>31.520164999999999</v>
      </c>
      <c r="H14" s="14">
        <v>31.129598000000001</v>
      </c>
      <c r="I14" s="14">
        <v>27.476937</v>
      </c>
      <c r="J14" s="14">
        <v>27.471226999999999</v>
      </c>
      <c r="K14" s="14">
        <v>33.535918000000002</v>
      </c>
      <c r="L14" s="14">
        <v>35.894908000000001</v>
      </c>
      <c r="M14" s="14">
        <v>39.020344000000001</v>
      </c>
      <c r="N14" s="14">
        <v>31.197548999999999</v>
      </c>
      <c r="O14" s="14">
        <v>31.295068000000001</v>
      </c>
      <c r="P14" s="14">
        <v>34.658171000000003</v>
      </c>
      <c r="Q14" s="14">
        <v>37.697233999999995</v>
      </c>
      <c r="R14" s="14">
        <v>35.457927000000005</v>
      </c>
      <c r="S14" s="14">
        <v>43.479610000000001</v>
      </c>
      <c r="T14" s="14">
        <v>50.643290999999998</v>
      </c>
      <c r="U14" s="14">
        <v>45.254732000000004</v>
      </c>
      <c r="V14" s="14">
        <v>42.886406999999998</v>
      </c>
      <c r="W14" s="14">
        <v>46.736269999999998</v>
      </c>
      <c r="X14" s="14">
        <v>66.410399999999996</v>
      </c>
      <c r="Y14" s="14">
        <v>72.761401000000006</v>
      </c>
      <c r="Z14" s="15">
        <f t="shared" si="0"/>
        <v>38.756048833333331</v>
      </c>
      <c r="AA14" s="223">
        <f t="shared" si="1"/>
        <v>3.2747615696492316E-2</v>
      </c>
      <c r="AB14" s="223">
        <f t="shared" si="2"/>
        <v>1.0982953725864661</v>
      </c>
      <c r="AC14" s="223">
        <f t="shared" si="3"/>
        <v>5.5857348330129231E-2</v>
      </c>
      <c r="AD14" s="223">
        <f t="shared" si="4"/>
        <v>1.0270674882353787</v>
      </c>
      <c r="AE14" s="14"/>
      <c r="AF14" s="14"/>
      <c r="AG14" s="14"/>
      <c r="AH14" s="14"/>
      <c r="AI14" s="14"/>
      <c r="AJ14" s="7"/>
      <c r="AK14" s="7"/>
      <c r="AS14" s="10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</row>
    <row r="15" spans="1:103" s="8" customFormat="1" ht="15" customHeight="1">
      <c r="A15" s="13" t="s">
        <v>120</v>
      </c>
      <c r="B15" s="168">
        <v>0.23186699999999999</v>
      </c>
      <c r="C15" s="168">
        <v>0.219861</v>
      </c>
      <c r="D15" s="168">
        <v>0.147478</v>
      </c>
      <c r="E15" s="168">
        <v>0.12098</v>
      </c>
      <c r="F15" s="168">
        <v>0.13197800000000001</v>
      </c>
      <c r="G15" s="168">
        <v>0.16212799999999999</v>
      </c>
      <c r="H15" s="168">
        <v>0.158334</v>
      </c>
      <c r="I15" s="168">
        <v>0.32073499999999999</v>
      </c>
      <c r="J15" s="168">
        <v>0.20965500000000001</v>
      </c>
      <c r="K15" s="168">
        <v>0.16464999999999999</v>
      </c>
      <c r="L15" s="168">
        <v>6.4054E-2</v>
      </c>
      <c r="M15" s="169">
        <v>4.9923000000000002E-2</v>
      </c>
      <c r="N15" s="169">
        <v>6.5830000000000003E-3</v>
      </c>
      <c r="O15" s="169">
        <v>7.4530000000000004E-3</v>
      </c>
      <c r="P15" s="169">
        <v>7.1289999999999999E-3</v>
      </c>
      <c r="Q15" s="169">
        <v>1.2708000000000001E-2</v>
      </c>
      <c r="R15" s="169">
        <v>1.4179000000000001E-2</v>
      </c>
      <c r="S15" s="169">
        <v>5.3040000000000006E-3</v>
      </c>
      <c r="T15" s="169">
        <v>1.193E-2</v>
      </c>
      <c r="U15" s="169">
        <v>6.2569999999999995E-3</v>
      </c>
      <c r="V15" s="170">
        <v>4.0029999999999996E-3</v>
      </c>
      <c r="W15" s="169">
        <v>8.2539999999999992E-3</v>
      </c>
      <c r="X15" s="169">
        <v>3.1147999999999999E-2</v>
      </c>
      <c r="Y15" s="169">
        <v>3.7069999999999999E-2</v>
      </c>
      <c r="Z15" s="15">
        <f t="shared" si="0"/>
        <v>8.8902541666666668E-2</v>
      </c>
      <c r="AA15" s="223">
        <f t="shared" si="1"/>
        <v>-7.6616951434653635E-2</v>
      </c>
      <c r="AB15" s="223">
        <f t="shared" si="2"/>
        <v>-0.84012386411175377</v>
      </c>
      <c r="AC15" s="223">
        <f t="shared" si="3"/>
        <v>-4.1197961954506201E-2</v>
      </c>
      <c r="AD15" s="223">
        <f t="shared" si="4"/>
        <v>-0.42126955381396947</v>
      </c>
      <c r="AE15" s="14"/>
      <c r="AF15" s="14"/>
      <c r="AG15" s="14"/>
      <c r="AH15" s="14"/>
      <c r="AI15" s="14"/>
      <c r="AJ15" s="7"/>
      <c r="AK15" s="7"/>
      <c r="AS15" s="10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5" customHeight="1">
      <c r="A16" s="13" t="s">
        <v>121</v>
      </c>
      <c r="B16" s="14">
        <v>26.300242999999998</v>
      </c>
      <c r="C16" s="14">
        <v>30.559971999999998</v>
      </c>
      <c r="D16" s="14">
        <v>23.401053000000001</v>
      </c>
      <c r="E16" s="14">
        <v>29.717374</v>
      </c>
      <c r="F16" s="14">
        <v>35.206297999999997</v>
      </c>
      <c r="G16" s="14">
        <v>43.418343999999998</v>
      </c>
      <c r="H16" s="14">
        <v>49.809542999999998</v>
      </c>
      <c r="I16" s="14">
        <v>63.263798000000001</v>
      </c>
      <c r="J16" s="14">
        <v>71.327708000000001</v>
      </c>
      <c r="K16" s="14">
        <v>76.865313</v>
      </c>
      <c r="L16" s="14">
        <v>91.322944000000007</v>
      </c>
      <c r="M16" s="14">
        <v>103.45598</v>
      </c>
      <c r="N16" s="14">
        <v>92.732131999999993</v>
      </c>
      <c r="O16" s="14">
        <v>110.43759</v>
      </c>
      <c r="P16" s="14">
        <v>134.20342400000001</v>
      </c>
      <c r="Q16" s="14">
        <v>150.084338</v>
      </c>
      <c r="R16" s="14">
        <v>144.51042699999999</v>
      </c>
      <c r="S16" s="14">
        <v>144.32736600000001</v>
      </c>
      <c r="T16" s="14">
        <v>164.97083699999999</v>
      </c>
      <c r="U16" s="14">
        <v>173.57459499999999</v>
      </c>
      <c r="V16" s="14">
        <v>139.94428600000001</v>
      </c>
      <c r="W16" s="14">
        <v>149.08704499999999</v>
      </c>
      <c r="X16" s="14">
        <v>222.10584399999999</v>
      </c>
      <c r="Y16" s="14">
        <v>253.034165</v>
      </c>
      <c r="Z16" s="15">
        <f t="shared" si="0"/>
        <v>105.15252579166666</v>
      </c>
      <c r="AA16" s="223">
        <f t="shared" si="1"/>
        <v>0.1034398640558889</v>
      </c>
      <c r="AB16" s="223">
        <f t="shared" si="2"/>
        <v>8.6209820190634741</v>
      </c>
      <c r="AC16" s="223">
        <f t="shared" si="3"/>
        <v>8.154874316936489E-2</v>
      </c>
      <c r="AD16" s="223">
        <f t="shared" si="4"/>
        <v>1.7707622413048794</v>
      </c>
      <c r="AE16" s="14"/>
      <c r="AF16" s="14"/>
      <c r="AG16" s="14"/>
      <c r="AH16" s="14"/>
      <c r="AI16" s="14"/>
      <c r="AJ16" s="7"/>
      <c r="AK16" s="7"/>
      <c r="AS16" s="10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5" customHeight="1">
      <c r="A17" s="13" t="s">
        <v>122</v>
      </c>
      <c r="B17" s="14">
        <v>39.245796999999996</v>
      </c>
      <c r="C17" s="14">
        <v>48.034655999999998</v>
      </c>
      <c r="D17" s="14">
        <v>51.804613000000003</v>
      </c>
      <c r="E17" s="14">
        <v>50.597475000000003</v>
      </c>
      <c r="F17" s="14">
        <v>47.764989999999997</v>
      </c>
      <c r="G17" s="14">
        <v>49.201837999999995</v>
      </c>
      <c r="H17" s="14">
        <v>53.016314999999992</v>
      </c>
      <c r="I17" s="14">
        <v>55.690520999999997</v>
      </c>
      <c r="J17" s="14">
        <v>56.124831999999998</v>
      </c>
      <c r="K17" s="14">
        <v>58.41064999999999</v>
      </c>
      <c r="L17" s="14">
        <v>63.170369000000001</v>
      </c>
      <c r="M17" s="14">
        <v>61.394852</v>
      </c>
      <c r="N17" s="14">
        <v>59.936045999999997</v>
      </c>
      <c r="O17" s="14">
        <v>78.476511000000002</v>
      </c>
      <c r="P17" s="14">
        <v>73.161561000000006</v>
      </c>
      <c r="Q17" s="14">
        <v>68.633294000000006</v>
      </c>
      <c r="R17" s="14">
        <v>69.051519999999996</v>
      </c>
      <c r="S17" s="14">
        <v>71.970772999999994</v>
      </c>
      <c r="T17" s="14">
        <v>80.271590000000003</v>
      </c>
      <c r="U17" s="14">
        <v>93.932833999999986</v>
      </c>
      <c r="V17" s="14">
        <v>88.021593999999993</v>
      </c>
      <c r="W17" s="14">
        <v>97.600863000000004</v>
      </c>
      <c r="X17" s="14">
        <v>116.897791</v>
      </c>
      <c r="Y17" s="14">
        <v>128.466341</v>
      </c>
      <c r="Z17" s="15">
        <f t="shared" si="0"/>
        <v>69.20323441666666</v>
      </c>
      <c r="AA17" s="223">
        <f t="shared" si="1"/>
        <v>5.2909730366981655E-2</v>
      </c>
      <c r="AB17" s="223">
        <f t="shared" si="2"/>
        <v>2.2733783187025098</v>
      </c>
      <c r="AC17" s="223">
        <f t="shared" si="3"/>
        <v>5.6120648987228128E-2</v>
      </c>
      <c r="AD17" s="223">
        <f t="shared" si="4"/>
        <v>1.0336487348997441</v>
      </c>
      <c r="AE17" s="14"/>
      <c r="AF17" s="14"/>
      <c r="AG17" s="14"/>
      <c r="AH17" s="14"/>
      <c r="AI17" s="14"/>
      <c r="AJ17" s="7"/>
      <c r="AK17" s="7"/>
      <c r="AS17" s="10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16" t="s">
        <v>5</v>
      </c>
      <c r="B18" s="17">
        <f t="shared" ref="B18:Y18" si="6">SUM(B12:B17)</f>
        <v>536.92447900000002</v>
      </c>
      <c r="C18" s="17">
        <f t="shared" si="6"/>
        <v>539.78699700000004</v>
      </c>
      <c r="D18" s="17">
        <f t="shared" si="6"/>
        <v>545.40558899999996</v>
      </c>
      <c r="E18" s="17">
        <f t="shared" si="6"/>
        <v>576.94825700000001</v>
      </c>
      <c r="F18" s="17">
        <f t="shared" si="6"/>
        <v>601.46790799999997</v>
      </c>
      <c r="G18" s="17">
        <f t="shared" si="6"/>
        <v>609.430609</v>
      </c>
      <c r="H18" s="17">
        <f t="shared" si="6"/>
        <v>758.08831999999984</v>
      </c>
      <c r="I18" s="17">
        <f t="shared" si="6"/>
        <v>774.84794299999999</v>
      </c>
      <c r="J18" s="17">
        <f t="shared" si="6"/>
        <v>743.04815499999995</v>
      </c>
      <c r="K18" s="17">
        <f t="shared" si="6"/>
        <v>798.96071000000018</v>
      </c>
      <c r="L18" s="17">
        <f t="shared" si="6"/>
        <v>808.09549000000015</v>
      </c>
      <c r="M18" s="17">
        <f t="shared" si="6"/>
        <v>796.89738</v>
      </c>
      <c r="N18" s="17">
        <f t="shared" si="6"/>
        <v>794.758824</v>
      </c>
      <c r="O18" s="17">
        <f t="shared" si="6"/>
        <v>898.10420600000009</v>
      </c>
      <c r="P18" s="17">
        <f t="shared" si="6"/>
        <v>959.85738800000013</v>
      </c>
      <c r="Q18" s="17">
        <f t="shared" si="6"/>
        <v>934.52257899999995</v>
      </c>
      <c r="R18" s="17">
        <f t="shared" si="6"/>
        <v>931.35888900000009</v>
      </c>
      <c r="S18" s="17">
        <f t="shared" si="6"/>
        <v>1027.780381</v>
      </c>
      <c r="T18" s="17">
        <f t="shared" si="6"/>
        <v>1125.8244260000001</v>
      </c>
      <c r="U18" s="17">
        <f t="shared" si="6"/>
        <v>1165.965459</v>
      </c>
      <c r="V18" s="17">
        <f t="shared" si="6"/>
        <v>1015.8980469999999</v>
      </c>
      <c r="W18" s="17">
        <f t="shared" si="6"/>
        <v>1113.812289</v>
      </c>
      <c r="X18" s="17">
        <f t="shared" si="6"/>
        <v>1510.4917840000001</v>
      </c>
      <c r="Y18" s="17">
        <f t="shared" si="6"/>
        <v>1639.4892360000001</v>
      </c>
      <c r="Z18" s="18">
        <f t="shared" si="0"/>
        <v>883.65688937500011</v>
      </c>
      <c r="AA18" s="225">
        <f t="shared" si="1"/>
        <v>4.9731088597650075E-2</v>
      </c>
      <c r="AB18" s="225">
        <f t="shared" si="2"/>
        <v>2.0534820074761391</v>
      </c>
      <c r="AC18" s="225">
        <f t="shared" si="3"/>
        <v>5.5927982437258272E-2</v>
      </c>
      <c r="AD18" s="225">
        <f t="shared" si="4"/>
        <v>1.0288310679719297</v>
      </c>
      <c r="AE18" s="225"/>
      <c r="AF18" s="14"/>
      <c r="AG18" s="14"/>
      <c r="AH18" s="14"/>
      <c r="AI18" s="14"/>
      <c r="AJ18" s="7"/>
      <c r="AK18" s="7"/>
      <c r="AL18" s="11"/>
      <c r="AS18" s="10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9.5" customHeight="1">
      <c r="A19" s="19" t="s">
        <v>6</v>
      </c>
      <c r="B19" s="20">
        <f t="shared" ref="B19:Z19" si="7">B11-B18</f>
        <v>-515.87940800000001</v>
      </c>
      <c r="C19" s="20">
        <f t="shared" si="7"/>
        <v>-517.81823500000007</v>
      </c>
      <c r="D19" s="20">
        <f t="shared" si="7"/>
        <v>-519.73227099999997</v>
      </c>
      <c r="E19" s="20">
        <f t="shared" si="7"/>
        <v>-550.13187600000003</v>
      </c>
      <c r="F19" s="20">
        <f t="shared" si="7"/>
        <v>-572.99485199999992</v>
      </c>
      <c r="G19" s="20">
        <f t="shared" si="7"/>
        <v>-584.90154900000005</v>
      </c>
      <c r="H19" s="20">
        <f t="shared" si="7"/>
        <v>-714.85381899999982</v>
      </c>
      <c r="I19" s="20">
        <f t="shared" si="7"/>
        <v>-718.97961999999995</v>
      </c>
      <c r="J19" s="20">
        <f t="shared" si="7"/>
        <v>-629.55524199999991</v>
      </c>
      <c r="K19" s="20">
        <f t="shared" si="7"/>
        <v>-703.97495500000014</v>
      </c>
      <c r="L19" s="20">
        <f t="shared" si="7"/>
        <v>-703.28307500000017</v>
      </c>
      <c r="M19" s="20">
        <f t="shared" si="7"/>
        <v>-672.24205800000004</v>
      </c>
      <c r="N19" s="20">
        <f t="shared" si="7"/>
        <v>-641.67524400000002</v>
      </c>
      <c r="O19" s="20">
        <f t="shared" si="7"/>
        <v>-723.15011300000003</v>
      </c>
      <c r="P19" s="20">
        <f t="shared" si="7"/>
        <v>-746.19744300000013</v>
      </c>
      <c r="Q19" s="20">
        <f t="shared" si="7"/>
        <v>-718.27305200000001</v>
      </c>
      <c r="R19" s="20">
        <f t="shared" si="7"/>
        <v>-695.77331300000014</v>
      </c>
      <c r="S19" s="20">
        <f t="shared" si="7"/>
        <v>-824.31390699999997</v>
      </c>
      <c r="T19" s="20">
        <f t="shared" si="7"/>
        <v>-926.72910400000012</v>
      </c>
      <c r="U19" s="20">
        <f t="shared" si="7"/>
        <v>-973.48261600000001</v>
      </c>
      <c r="V19" s="20">
        <f t="shared" si="7"/>
        <v>-793.7733639999999</v>
      </c>
      <c r="W19" s="20">
        <f t="shared" si="7"/>
        <v>-864.78149999999994</v>
      </c>
      <c r="X19" s="20">
        <f t="shared" si="7"/>
        <v>-1240.181028</v>
      </c>
      <c r="Y19" s="20">
        <f t="shared" si="7"/>
        <v>-1361.8010400000001</v>
      </c>
      <c r="Z19" s="21">
        <f t="shared" si="7"/>
        <v>-746.43661183333347</v>
      </c>
      <c r="AA19" s="90"/>
      <c r="AB19" s="90"/>
      <c r="AC19" s="14"/>
      <c r="AD19" s="14"/>
      <c r="AE19" s="14"/>
      <c r="AF19" s="14"/>
      <c r="AG19" s="14"/>
      <c r="AH19" s="14"/>
      <c r="AI19" s="14"/>
      <c r="AJ19" s="23"/>
      <c r="AL19" s="11"/>
      <c r="AM19" s="24"/>
      <c r="AN19" s="24"/>
      <c r="AO19" s="24"/>
      <c r="AP19" s="24"/>
      <c r="AQ19" s="24"/>
      <c r="AS19" s="10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9.5" customHeight="1">
      <c r="A20" s="25" t="s">
        <v>7</v>
      </c>
      <c r="B20" s="26">
        <f t="shared" ref="B20:Z20" si="8">B11/B18</f>
        <v>3.9195588622063925E-2</v>
      </c>
      <c r="C20" s="26">
        <f t="shared" si="8"/>
        <v>4.0698946291957451E-2</v>
      </c>
      <c r="D20" s="26">
        <f t="shared" si="8"/>
        <v>4.7071974541133647E-2</v>
      </c>
      <c r="E20" s="26">
        <f t="shared" si="8"/>
        <v>4.6479698438537789E-2</v>
      </c>
      <c r="F20" s="26">
        <f t="shared" si="8"/>
        <v>4.733927716056964E-2</v>
      </c>
      <c r="G20" s="26">
        <f t="shared" si="8"/>
        <v>4.0249143442678645E-2</v>
      </c>
      <c r="H20" s="26">
        <f t="shared" si="8"/>
        <v>5.7030955179470398E-2</v>
      </c>
      <c r="I20" s="26">
        <f t="shared" si="8"/>
        <v>7.2102305368061101E-2</v>
      </c>
      <c r="J20" s="26">
        <f t="shared" si="8"/>
        <v>0.15273964713632862</v>
      </c>
      <c r="K20" s="26">
        <f t="shared" si="8"/>
        <v>0.11888664087123882</v>
      </c>
      <c r="L20" s="26">
        <f t="shared" si="8"/>
        <v>0.12970300700477858</v>
      </c>
      <c r="M20" s="26">
        <f t="shared" si="8"/>
        <v>0.15642581482699819</v>
      </c>
      <c r="N20" s="26">
        <f t="shared" si="8"/>
        <v>0.19261639553686791</v>
      </c>
      <c r="O20" s="26">
        <f t="shared" si="8"/>
        <v>0.19480377870538557</v>
      </c>
      <c r="P20" s="26">
        <f t="shared" si="8"/>
        <v>0.22259551019885462</v>
      </c>
      <c r="Q20" s="26">
        <f t="shared" si="8"/>
        <v>0.23140107244000577</v>
      </c>
      <c r="R20" s="26">
        <f t="shared" si="8"/>
        <v>0.25294822305604253</v>
      </c>
      <c r="S20" s="26">
        <f t="shared" si="8"/>
        <v>0.19796687868475668</v>
      </c>
      <c r="T20" s="26">
        <f t="shared" si="8"/>
        <v>0.17684402416758366</v>
      </c>
      <c r="U20" s="26">
        <f t="shared" si="8"/>
        <v>0.16508451559541437</v>
      </c>
      <c r="V20" s="26">
        <f t="shared" si="8"/>
        <v>0.21864859732327058</v>
      </c>
      <c r="W20" s="26">
        <f t="shared" si="8"/>
        <v>0.22358416356097505</v>
      </c>
      <c r="X20" s="26">
        <f t="shared" si="8"/>
        <v>0.17895546262699832</v>
      </c>
      <c r="Y20" s="26">
        <f t="shared" si="8"/>
        <v>0.16937482107384813</v>
      </c>
      <c r="Z20" s="27">
        <f t="shared" si="8"/>
        <v>0.15528683043338337</v>
      </c>
      <c r="AA20" s="90"/>
      <c r="AB20" s="90"/>
      <c r="AC20" s="22"/>
      <c r="AD20" s="22"/>
      <c r="AE20" s="14"/>
      <c r="AF20" s="14"/>
      <c r="AG20" s="14"/>
      <c r="AH20" s="22"/>
      <c r="AI20" s="23"/>
      <c r="AJ20" s="23"/>
      <c r="AL20" s="11"/>
      <c r="AM20" s="446"/>
      <c r="AN20" s="446"/>
      <c r="AO20" s="446"/>
      <c r="AP20" s="446"/>
      <c r="AQ20" s="446"/>
      <c r="AR20" s="446"/>
      <c r="AS20" s="10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 s="8" customFormat="1" ht="12.75" customHeight="1">
      <c r="A21" s="28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90"/>
      <c r="U21" s="190"/>
      <c r="V21" s="190"/>
      <c r="W21" s="190"/>
      <c r="X21" s="190"/>
      <c r="Y21" s="190"/>
      <c r="Z21" s="190"/>
      <c r="AA21" s="447" t="s">
        <v>101</v>
      </c>
      <c r="AB21" s="447"/>
      <c r="AC21" s="447"/>
      <c r="AD21" s="447"/>
      <c r="AE21" s="14"/>
      <c r="AF21" s="14"/>
      <c r="AG21" s="14"/>
      <c r="AH21" s="31"/>
      <c r="AI21" s="23"/>
      <c r="AJ21" s="23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</row>
    <row r="22" spans="1:103" s="8" customFormat="1" ht="18" customHeight="1">
      <c r="A22" s="3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14"/>
      <c r="AA22" s="14"/>
      <c r="AB22" s="14"/>
      <c r="AC22" s="14"/>
      <c r="AD22" s="14"/>
      <c r="AE22" s="14"/>
      <c r="AF22" s="14"/>
      <c r="AG22" s="14"/>
      <c r="AH22" s="7"/>
      <c r="AI22" s="33"/>
      <c r="AJ22" s="33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</row>
    <row r="23" spans="1:103" s="36" customFormat="1" ht="18" customHeight="1">
      <c r="A23" s="3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4"/>
      <c r="AA23" s="14"/>
      <c r="AB23" s="14"/>
      <c r="AC23" s="14"/>
      <c r="AD23" s="14"/>
      <c r="AE23" s="7"/>
      <c r="AF23" s="7"/>
      <c r="AG23" s="14"/>
      <c r="AH23" s="7"/>
      <c r="AI23" s="34"/>
      <c r="AJ23" s="33"/>
      <c r="AK23" s="8"/>
      <c r="AL23" s="8"/>
      <c r="AM23" s="35"/>
      <c r="AN23" s="35"/>
      <c r="AO23" s="35"/>
      <c r="AP23" s="35"/>
      <c r="AQ23" s="35"/>
      <c r="AR23" s="35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</row>
    <row r="24" spans="1:103" s="39" customFormat="1" ht="18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14"/>
      <c r="AA24" s="14"/>
      <c r="AB24" s="14"/>
      <c r="AC24" s="14"/>
      <c r="AD24" s="14"/>
      <c r="AE24" s="38"/>
      <c r="AF24" s="38"/>
      <c r="AG24" s="38"/>
      <c r="AH24" s="38"/>
      <c r="AI24" s="34"/>
      <c r="AJ24" s="33"/>
      <c r="AK24" s="8"/>
      <c r="AL24" s="8"/>
      <c r="AM24" s="35"/>
      <c r="AN24" s="35"/>
      <c r="AO24" s="35"/>
      <c r="AP24" s="35"/>
      <c r="AQ24" s="35"/>
      <c r="AR24" s="35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</row>
    <row r="25" spans="1:103" s="41" customFormat="1" ht="18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14"/>
      <c r="AA25" s="14"/>
      <c r="AB25" s="14"/>
      <c r="AC25" s="14"/>
      <c r="AD25" s="14"/>
      <c r="AE25" s="38"/>
      <c r="AF25" s="38"/>
      <c r="AG25" s="38"/>
      <c r="AH25" s="38"/>
      <c r="AI25" s="34"/>
      <c r="AJ25" s="33"/>
      <c r="AK25" s="8"/>
      <c r="AL25" s="8"/>
      <c r="AM25" s="35"/>
      <c r="AN25" s="35"/>
      <c r="AO25" s="35"/>
      <c r="AP25" s="35"/>
      <c r="AQ25" s="35"/>
      <c r="AR25" s="35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</row>
    <row r="26" spans="1:103" s="41" customFormat="1" ht="18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14"/>
      <c r="AA26" s="14"/>
      <c r="AB26" s="14"/>
      <c r="AC26" s="14"/>
      <c r="AD26" s="14"/>
      <c r="AE26" s="38"/>
      <c r="AF26" s="38"/>
      <c r="AG26" s="38"/>
      <c r="AH26" s="38"/>
      <c r="AI26" s="43"/>
      <c r="AJ26" s="23"/>
      <c r="AK26" s="8"/>
      <c r="AL26" s="8"/>
      <c r="AM26" s="35"/>
      <c r="AN26" s="35"/>
      <c r="AO26" s="35"/>
      <c r="AP26" s="35"/>
      <c r="AQ26" s="35"/>
      <c r="AR26" s="35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</row>
    <row r="27" spans="1:103" s="8" customFormat="1" ht="18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43"/>
      <c r="AJ27" s="23"/>
      <c r="AM27" s="35"/>
      <c r="AN27" s="35"/>
      <c r="AO27" s="35"/>
      <c r="AP27" s="35"/>
      <c r="AQ27" s="35"/>
      <c r="AR27" s="35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</row>
    <row r="28" spans="1:103" s="8" customFormat="1" ht="18" customHeight="1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43"/>
      <c r="AJ28" s="23"/>
      <c r="AM28" s="35"/>
      <c r="AN28" s="35"/>
      <c r="AO28" s="35"/>
      <c r="AP28" s="35"/>
      <c r="AQ28" s="35"/>
      <c r="AR28" s="35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</row>
    <row r="29" spans="1:103" s="8" customFormat="1" ht="18" customHeight="1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43"/>
      <c r="AJ29" s="23"/>
      <c r="AM29" s="35"/>
      <c r="AN29" s="35"/>
      <c r="AO29" s="35"/>
      <c r="AP29" s="23"/>
      <c r="AQ29" s="35"/>
      <c r="AR29" s="35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</row>
    <row r="30" spans="1:103" s="8" customFormat="1" ht="18" customHeight="1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43"/>
      <c r="AJ30" s="23"/>
      <c r="AM30" s="35"/>
      <c r="AN30" s="35"/>
      <c r="AO30" s="35"/>
      <c r="AP30" s="23"/>
      <c r="AQ30" s="35"/>
      <c r="AR30" s="35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</row>
    <row r="31" spans="1:103" s="8" customFormat="1" ht="18" customHeight="1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43"/>
      <c r="AJ31" s="23"/>
      <c r="AM31" s="35"/>
      <c r="AN31" s="35"/>
      <c r="AO31" s="35"/>
      <c r="AP31" s="23"/>
      <c r="AQ31" s="35"/>
      <c r="AR31" s="35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</row>
    <row r="32" spans="1:103" s="8" customFormat="1" ht="12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3"/>
      <c r="AJ32" s="23"/>
      <c r="AL32" s="11"/>
      <c r="AM32" s="35"/>
      <c r="AN32" s="35"/>
      <c r="AO32" s="35"/>
      <c r="AP32" s="23"/>
      <c r="AQ32" s="35"/>
      <c r="AR32" s="35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</row>
    <row r="33" spans="1:1">
      <c r="A33" s="45" t="s">
        <v>167</v>
      </c>
    </row>
    <row r="55" spans="1:34" s="2" customFormat="1" ht="11.25">
      <c r="A55" s="45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8"/>
      <c r="P55" s="48"/>
      <c r="Q55" s="48"/>
      <c r="R55" s="48"/>
      <c r="S55" s="48"/>
      <c r="T55" s="38"/>
      <c r="U55" s="38"/>
      <c r="V55" s="38"/>
      <c r="W55" s="38"/>
      <c r="X55" s="38"/>
      <c r="Y55" s="38"/>
      <c r="Z55" s="448">
        <v>42864.635367939816</v>
      </c>
      <c r="AA55" s="448"/>
      <c r="AB55" s="448"/>
      <c r="AC55" s="448"/>
      <c r="AD55" s="448"/>
      <c r="AE55" s="448"/>
      <c r="AF55" s="448"/>
      <c r="AG55" s="448"/>
      <c r="AH55" s="448"/>
    </row>
    <row r="56" spans="1:34" s="2" customFormat="1" ht="10.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</row>
    <row r="57" spans="1:34" s="2" customFormat="1">
      <c r="A57" s="3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50"/>
      <c r="AA57" s="50"/>
      <c r="AB57" s="50"/>
      <c r="AC57" s="50"/>
      <c r="AD57" s="50"/>
      <c r="AE57" s="50"/>
      <c r="AF57" s="50"/>
      <c r="AG57" s="3"/>
      <c r="AH57" s="3"/>
    </row>
    <row r="58" spans="1:34" s="2" customFormat="1" ht="10.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</sheetData>
  <sheetProtection algorithmName="SHA-512" hashValue="vgnlZf1v++WFJqI7gcI8+EVgpGjIF16IJb6O2r51/+Ihn1KcQp40kt5kaIZymfka6Nw/8iCIxqw1fBb/9xK7FQ==" saltValue="X1Xss7dgnPledN971JkzPQ==" spinCount="100000" sheet="1" objects="1" scenarios="1"/>
  <mergeCells count="4">
    <mergeCell ref="A1:AE1"/>
    <mergeCell ref="AM20:AR20"/>
    <mergeCell ref="AA21:AD21"/>
    <mergeCell ref="Z55:AH55"/>
  </mergeCells>
  <conditionalFormatting sqref="B19:Z19">
    <cfRule type="cellIs" dxfId="35" priority="10" operator="lessThan">
      <formula>0</formula>
    </cfRule>
    <cfRule type="cellIs" dxfId="34" priority="11" operator="greaterThan">
      <formula>0</formula>
    </cfRule>
    <cfRule type="cellIs" priority="12" operator="equal">
      <formula>0</formula>
    </cfRule>
  </conditionalFormatting>
  <conditionalFormatting sqref="AA5:AD18">
    <cfRule type="cellIs" dxfId="33" priority="7" operator="lessThan">
      <formula>0</formula>
    </cfRule>
    <cfRule type="cellIs" dxfId="32" priority="8" operator="greaterThan">
      <formula>0</formula>
    </cfRule>
    <cfRule type="cellIs" priority="9" operator="equal">
      <formula>0</formula>
    </cfRule>
  </conditionalFormatting>
  <conditionalFormatting sqref="AE11">
    <cfRule type="cellIs" dxfId="31" priority="4" operator="lessThan">
      <formula>0</formula>
    </cfRule>
    <cfRule type="cellIs" dxfId="30" priority="5" operator="greaterThan">
      <formula>0</formula>
    </cfRule>
    <cfRule type="cellIs" priority="6" operator="equal">
      <formula>0</formula>
    </cfRule>
  </conditionalFormatting>
  <conditionalFormatting sqref="AE18">
    <cfRule type="cellIs" dxfId="29" priority="1" operator="lessThan">
      <formula>0</formula>
    </cfRule>
    <cfRule type="cellIs" dxfId="28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5" orientation="landscape" r:id="rId1"/>
  <headerFooter scaleWithDoc="0" alignWithMargins="0"/>
  <colBreaks count="1" manualBreakCount="1">
    <brk id="25" max="31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B00-000012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'Imp_Exp_Carnes (2)'!B18:Y18</xm:f>
              <xm:sqref>AE18</xm:sqref>
            </x14:sparkline>
          </x14:sparklines>
        </x14:sparklineGroup>
        <x14:sparklineGroup lineWeight="1.5" displayEmptyCellsAs="gap" xr2:uid="{00000000-0003-0000-0B00-000013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'Imp_Exp_Carnes (2)'!B11:Y11</xm:f>
              <xm:sqref>AE11</xm:sqref>
            </x14:sparkline>
          </x14:sparklines>
        </x14:sparklineGroup>
        <x14:sparklineGroup lineWeight="1" displayEmptyCellsAs="gap" xr2:uid="{00000000-0003-0000-0B00-000014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'Imp_Exp_Carnes (2)'!B12:Y12</xm:f>
              <xm:sqref>AE12</xm:sqref>
            </x14:sparkline>
            <x14:sparkline>
              <xm:f>'Imp_Exp_Carnes (2)'!B13:Y13</xm:f>
              <xm:sqref>AE13</xm:sqref>
            </x14:sparkline>
            <x14:sparkline>
              <xm:f>'Imp_Exp_Carnes (2)'!B14:Y14</xm:f>
              <xm:sqref>AE14</xm:sqref>
            </x14:sparkline>
            <x14:sparkline>
              <xm:f>'Imp_Exp_Carnes (2)'!B15:Y15</xm:f>
              <xm:sqref>AE15</xm:sqref>
            </x14:sparkline>
            <x14:sparkline>
              <xm:f>'Imp_Exp_Carnes (2)'!B16:Y16</xm:f>
              <xm:sqref>AE16</xm:sqref>
            </x14:sparkline>
            <x14:sparkline>
              <xm:f>'Imp_Exp_Carnes (2)'!B17:Y17</xm:f>
              <xm:sqref>AE17</xm:sqref>
            </x14:sparkline>
          </x14:sparklines>
        </x14:sparklineGroup>
        <x14:sparklineGroup lineWeight="1" displayEmptyCellsAs="gap" xr2:uid="{00000000-0003-0000-0B00-000015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'Imp_Exp_Carnes (2)'!B5:Y5</xm:f>
              <xm:sqref>AE5</xm:sqref>
            </x14:sparkline>
            <x14:sparkline>
              <xm:f>'Imp_Exp_Carnes (2)'!B6:Y6</xm:f>
              <xm:sqref>AE6</xm:sqref>
            </x14:sparkline>
            <x14:sparkline>
              <xm:f>'Imp_Exp_Carnes (2)'!B7:Y7</xm:f>
              <xm:sqref>AE7</xm:sqref>
            </x14:sparkline>
            <x14:sparkline>
              <xm:f>'Imp_Exp_Carnes (2)'!B8:Y8</xm:f>
              <xm:sqref>AE8</xm:sqref>
            </x14:sparkline>
            <x14:sparkline>
              <xm:f>'Imp_Exp_Carnes (2)'!B9:Y9</xm:f>
              <xm:sqref>AE9</xm:sqref>
            </x14:sparkline>
            <x14:sparkline>
              <xm:f>'Imp_Exp_Carnes (2)'!B10:Y10</xm:f>
              <xm:sqref>AE10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CY54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57.7109375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15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15" customHeight="1">
      <c r="A5" s="13" t="s">
        <v>137</v>
      </c>
      <c r="B5" s="14">
        <v>81.672032999999999</v>
      </c>
      <c r="C5" s="14">
        <v>63.377611000000002</v>
      </c>
      <c r="D5" s="14">
        <v>51.150198000000003</v>
      </c>
      <c r="E5" s="14">
        <v>58.841112000000003</v>
      </c>
      <c r="F5" s="14">
        <v>62.612692000000003</v>
      </c>
      <c r="G5" s="14">
        <v>50.879959999999997</v>
      </c>
      <c r="H5" s="14">
        <v>47.341234</v>
      </c>
      <c r="I5" s="14">
        <v>56.992086999999998</v>
      </c>
      <c r="J5" s="14">
        <v>54.056061</v>
      </c>
      <c r="K5" s="14">
        <v>33.883071999999999</v>
      </c>
      <c r="L5" s="14">
        <v>35.699165999999998</v>
      </c>
      <c r="M5" s="14">
        <v>41.127028000000003</v>
      </c>
      <c r="N5" s="14">
        <v>49.476323999999998</v>
      </c>
      <c r="O5" s="14">
        <v>48.098578000000003</v>
      </c>
      <c r="P5" s="14">
        <v>50.124198999999997</v>
      </c>
      <c r="Q5" s="14">
        <v>46.356625999999999</v>
      </c>
      <c r="R5" s="14">
        <v>47.882446000000002</v>
      </c>
      <c r="S5" s="14">
        <v>59.636557000000003</v>
      </c>
      <c r="T5" s="14">
        <v>94.660420000000002</v>
      </c>
      <c r="U5" s="14">
        <v>93.1648</v>
      </c>
      <c r="V5" s="14">
        <v>74.161846999999995</v>
      </c>
      <c r="W5" s="14">
        <v>87.211369000000005</v>
      </c>
      <c r="X5" s="14">
        <v>110.395234</v>
      </c>
      <c r="Y5" s="14">
        <v>135.848615</v>
      </c>
      <c r="Z5" s="15">
        <f t="shared" ref="Z5:Z14" si="0">AVERAGE(B5:Y5)</f>
        <v>63.943719541666667</v>
      </c>
      <c r="AA5" s="223">
        <f t="shared" ref="AA5:AA14" si="1">IFERROR((Y5/B5)^(1/($Y$4-$B$4))-1,"")</f>
        <v>2.2369550895854351E-2</v>
      </c>
      <c r="AB5" s="223">
        <f t="shared" ref="AB5:AB14" si="2">IFERROR((Y5-B5)/B5,"")</f>
        <v>0.66334312995490141</v>
      </c>
      <c r="AC5" s="223">
        <f t="shared" ref="AC5:AC14" si="3">IFERROR((Y5/L5)^(1/($Y$4-$L$4))-1,"")</f>
        <v>0.10827091059218219</v>
      </c>
      <c r="AD5" s="223">
        <f t="shared" ref="AD5:AD14" si="4">IFERROR((Y5-L5)/L5,"")</f>
        <v>2.8053722319451389</v>
      </c>
      <c r="AE5" s="14"/>
      <c r="AF5" s="14"/>
      <c r="AG5" s="14"/>
      <c r="AH5" s="14"/>
      <c r="AI5" s="7"/>
      <c r="AJ5" s="7"/>
      <c r="AK5" s="7"/>
      <c r="AS5" s="10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15" customHeight="1">
      <c r="A6" s="13" t="s">
        <v>138</v>
      </c>
      <c r="B6" s="14">
        <v>6.2220969999999998</v>
      </c>
      <c r="C6" s="14">
        <v>4.0998650000000003</v>
      </c>
      <c r="D6" s="14">
        <v>6.0460130000000003</v>
      </c>
      <c r="E6" s="14">
        <v>6.8352529999999998</v>
      </c>
      <c r="F6" s="14">
        <v>5.9655579999999997</v>
      </c>
      <c r="G6" s="14">
        <v>9.9107489999999991</v>
      </c>
      <c r="H6" s="14">
        <v>26.307998999999999</v>
      </c>
      <c r="I6" s="14">
        <v>11.57164</v>
      </c>
      <c r="J6" s="14">
        <v>8.2722479999999994</v>
      </c>
      <c r="K6" s="14">
        <v>7.251118</v>
      </c>
      <c r="L6" s="14">
        <v>6.5657959999999997</v>
      </c>
      <c r="M6" s="14">
        <v>7.5721350000000003</v>
      </c>
      <c r="N6" s="14">
        <v>7.48942</v>
      </c>
      <c r="O6" s="14">
        <v>6.9109590000000001</v>
      </c>
      <c r="P6" s="14">
        <v>7.0447540000000002</v>
      </c>
      <c r="Q6" s="14">
        <v>3.8301289999999999</v>
      </c>
      <c r="R6" s="14">
        <v>2.3497249999999998</v>
      </c>
      <c r="S6" s="14">
        <v>1.921519</v>
      </c>
      <c r="T6" s="14">
        <v>2.5813769999999998</v>
      </c>
      <c r="U6" s="14">
        <v>1.4662899999999999</v>
      </c>
      <c r="V6" s="14">
        <v>1.2882709999999999</v>
      </c>
      <c r="W6" s="14">
        <v>0.74311000000000005</v>
      </c>
      <c r="X6" s="14">
        <v>1.372676</v>
      </c>
      <c r="Y6" s="14">
        <v>1.2547090000000001</v>
      </c>
      <c r="Z6" s="15">
        <f t="shared" si="0"/>
        <v>6.0363920833333351</v>
      </c>
      <c r="AA6" s="223">
        <f t="shared" si="1"/>
        <v>-6.7249504293904305E-2</v>
      </c>
      <c r="AB6" s="223">
        <f t="shared" si="2"/>
        <v>-0.79834628100461946</v>
      </c>
      <c r="AC6" s="223">
        <f t="shared" si="3"/>
        <v>-0.11953525401769083</v>
      </c>
      <c r="AD6" s="223">
        <f t="shared" si="4"/>
        <v>-0.80890222602103379</v>
      </c>
      <c r="AE6" s="14"/>
      <c r="AF6" s="14"/>
      <c r="AG6" s="14"/>
      <c r="AH6" s="14"/>
      <c r="AI6" s="7"/>
      <c r="AJ6" s="7"/>
      <c r="AK6" s="7"/>
      <c r="AS6" s="10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5" customHeight="1">
      <c r="A7" s="13" t="s">
        <v>139</v>
      </c>
      <c r="B7" s="14">
        <v>488.33465000000001</v>
      </c>
      <c r="C7" s="14">
        <v>517.653684</v>
      </c>
      <c r="D7" s="14">
        <v>532.12101399999995</v>
      </c>
      <c r="E7" s="14">
        <v>507.69209599999999</v>
      </c>
      <c r="F7" s="14">
        <v>474.85542900000002</v>
      </c>
      <c r="G7" s="14">
        <v>425.53040700000003</v>
      </c>
      <c r="H7" s="14">
        <v>429.848547</v>
      </c>
      <c r="I7" s="14">
        <v>440.33233200000001</v>
      </c>
      <c r="J7" s="14">
        <v>404.59951999999998</v>
      </c>
      <c r="K7" s="14">
        <v>332.00070599999998</v>
      </c>
      <c r="L7" s="14">
        <v>345.80263400000001</v>
      </c>
      <c r="M7" s="14">
        <v>365.718322</v>
      </c>
      <c r="N7" s="14">
        <v>361.65321699999998</v>
      </c>
      <c r="O7" s="14">
        <v>362.373987</v>
      </c>
      <c r="P7" s="14">
        <v>379.09833399999997</v>
      </c>
      <c r="Q7" s="14">
        <v>409.93696699999998</v>
      </c>
      <c r="R7" s="14">
        <v>424.686239</v>
      </c>
      <c r="S7" s="14">
        <v>444.18767700000001</v>
      </c>
      <c r="T7" s="14">
        <v>463.549577</v>
      </c>
      <c r="U7" s="14">
        <v>455.49107600000002</v>
      </c>
      <c r="V7" s="14">
        <v>429.74113400000005</v>
      </c>
      <c r="W7" s="14">
        <v>457.71621199999998</v>
      </c>
      <c r="X7" s="14">
        <v>481.82997399999999</v>
      </c>
      <c r="Y7" s="14">
        <v>470.93872199999998</v>
      </c>
      <c r="Z7" s="15">
        <f t="shared" si="0"/>
        <v>433.57051904166661</v>
      </c>
      <c r="AA7" s="223">
        <f t="shared" si="1"/>
        <v>-1.5758416374997974E-3</v>
      </c>
      <c r="AB7" s="223">
        <f t="shared" si="2"/>
        <v>-3.562296470258669E-2</v>
      </c>
      <c r="AC7" s="223">
        <f t="shared" si="3"/>
        <v>2.4042925977488139E-2</v>
      </c>
      <c r="AD7" s="223">
        <f t="shared" si="4"/>
        <v>0.36187141362260405</v>
      </c>
      <c r="AE7" s="14"/>
      <c r="AF7" s="14"/>
      <c r="AG7" s="14"/>
      <c r="AH7" s="14"/>
      <c r="AI7" s="7"/>
      <c r="AJ7" s="7"/>
      <c r="AK7" s="7"/>
      <c r="AS7" s="10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5" customHeight="1">
      <c r="A8" s="13" t="s">
        <v>140</v>
      </c>
      <c r="B8" s="14">
        <v>351.27870200000001</v>
      </c>
      <c r="C8" s="14">
        <v>322.95340199999998</v>
      </c>
      <c r="D8" s="14">
        <v>331.86232699999999</v>
      </c>
      <c r="E8" s="14">
        <v>343.44533200000001</v>
      </c>
      <c r="F8" s="14">
        <v>348.46810099999999</v>
      </c>
      <c r="G8" s="14">
        <v>329.43554599999999</v>
      </c>
      <c r="H8" s="14">
        <v>333.83229</v>
      </c>
      <c r="I8" s="14">
        <v>335.16783700000002</v>
      </c>
      <c r="J8" s="14">
        <v>335.58934399999998</v>
      </c>
      <c r="K8" s="14">
        <v>294.55546800000002</v>
      </c>
      <c r="L8" s="14">
        <v>351.31386099999997</v>
      </c>
      <c r="M8" s="14">
        <v>402.61762499999998</v>
      </c>
      <c r="N8" s="14">
        <v>417.19726700000001</v>
      </c>
      <c r="O8" s="14">
        <v>416.31125400000002</v>
      </c>
      <c r="P8" s="14">
        <v>405.51740599999999</v>
      </c>
      <c r="Q8" s="14">
        <v>441.40155599999997</v>
      </c>
      <c r="R8" s="14">
        <v>459.91743400000001</v>
      </c>
      <c r="S8" s="14">
        <v>482.28992599999998</v>
      </c>
      <c r="T8" s="14">
        <v>503.863426</v>
      </c>
      <c r="U8" s="14">
        <v>513.59927000000005</v>
      </c>
      <c r="V8" s="14">
        <v>510.09884899999997</v>
      </c>
      <c r="W8" s="14">
        <v>581.53825099999995</v>
      </c>
      <c r="X8" s="14">
        <v>615.41005700000005</v>
      </c>
      <c r="Y8" s="14">
        <v>624.51893500000006</v>
      </c>
      <c r="Z8" s="15">
        <f t="shared" si="0"/>
        <v>418.84097774999992</v>
      </c>
      <c r="AA8" s="223">
        <f t="shared" si="1"/>
        <v>2.5333028842456917E-2</v>
      </c>
      <c r="AB8" s="223">
        <f t="shared" si="2"/>
        <v>0.77784457595724099</v>
      </c>
      <c r="AC8" s="223">
        <f t="shared" si="3"/>
        <v>4.5247784736052843E-2</v>
      </c>
      <c r="AD8" s="223">
        <f t="shared" si="4"/>
        <v>0.77766665175787097</v>
      </c>
      <c r="AE8" s="14"/>
      <c r="AF8" s="14"/>
      <c r="AG8" s="14"/>
      <c r="AH8" s="14"/>
      <c r="AI8" s="7"/>
      <c r="AJ8" s="7"/>
      <c r="AK8" s="7"/>
      <c r="AS8" s="10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8" customHeight="1">
      <c r="A9" s="16" t="s">
        <v>4</v>
      </c>
      <c r="B9" s="17">
        <f t="shared" ref="B9:Y9" si="5">SUM(B5:B8)</f>
        <v>927.50748199999998</v>
      </c>
      <c r="C9" s="17">
        <f t="shared" si="5"/>
        <v>908.08456200000001</v>
      </c>
      <c r="D9" s="17">
        <f t="shared" si="5"/>
        <v>921.17955200000006</v>
      </c>
      <c r="E9" s="17">
        <f t="shared" si="5"/>
        <v>916.81379300000003</v>
      </c>
      <c r="F9" s="17">
        <f t="shared" si="5"/>
        <v>891.90177999999992</v>
      </c>
      <c r="G9" s="17">
        <f t="shared" si="5"/>
        <v>815.75666200000001</v>
      </c>
      <c r="H9" s="17">
        <f t="shared" si="5"/>
        <v>837.33006999999998</v>
      </c>
      <c r="I9" s="17">
        <f t="shared" si="5"/>
        <v>844.06389600000011</v>
      </c>
      <c r="J9" s="17">
        <f t="shared" si="5"/>
        <v>802.51717299999996</v>
      </c>
      <c r="K9" s="17">
        <f t="shared" si="5"/>
        <v>667.69036400000005</v>
      </c>
      <c r="L9" s="17">
        <f t="shared" si="5"/>
        <v>739.38145699999995</v>
      </c>
      <c r="M9" s="17">
        <f t="shared" si="5"/>
        <v>817.03511000000003</v>
      </c>
      <c r="N9" s="17">
        <f t="shared" si="5"/>
        <v>835.81622800000002</v>
      </c>
      <c r="O9" s="17">
        <f t="shared" si="5"/>
        <v>833.69477800000004</v>
      </c>
      <c r="P9" s="17">
        <f t="shared" si="5"/>
        <v>841.78469299999995</v>
      </c>
      <c r="Q9" s="17">
        <f t="shared" si="5"/>
        <v>901.52527799999996</v>
      </c>
      <c r="R9" s="17">
        <f t="shared" si="5"/>
        <v>934.83584399999995</v>
      </c>
      <c r="S9" s="17">
        <f t="shared" si="5"/>
        <v>988.03567900000007</v>
      </c>
      <c r="T9" s="17">
        <f t="shared" si="5"/>
        <v>1064.6548</v>
      </c>
      <c r="U9" s="17">
        <f t="shared" si="5"/>
        <v>1063.721436</v>
      </c>
      <c r="V9" s="17">
        <f t="shared" si="5"/>
        <v>1015.290101</v>
      </c>
      <c r="W9" s="17">
        <f t="shared" si="5"/>
        <v>1127.208942</v>
      </c>
      <c r="X9" s="17">
        <f t="shared" si="5"/>
        <v>1209.0079410000001</v>
      </c>
      <c r="Y9" s="17">
        <f t="shared" si="5"/>
        <v>1232.5609810000001</v>
      </c>
      <c r="Z9" s="18">
        <f t="shared" si="0"/>
        <v>922.39160841666637</v>
      </c>
      <c r="AA9" s="224">
        <f t="shared" si="1"/>
        <v>1.2439716704540693E-2</v>
      </c>
      <c r="AB9" s="224">
        <f t="shared" si="2"/>
        <v>0.32889599805945297</v>
      </c>
      <c r="AC9" s="224">
        <f t="shared" si="3"/>
        <v>4.0093295659517469E-2</v>
      </c>
      <c r="AD9" s="224">
        <f t="shared" si="4"/>
        <v>0.66701635445531626</v>
      </c>
      <c r="AE9" s="225"/>
      <c r="AF9" s="14"/>
      <c r="AG9" s="14"/>
      <c r="AH9" s="14"/>
      <c r="AI9" s="7"/>
      <c r="AJ9" s="7"/>
      <c r="AK9" s="7"/>
      <c r="AS9" s="10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5" customHeight="1">
      <c r="A10" s="13" t="s">
        <v>137</v>
      </c>
      <c r="B10" s="14">
        <v>111.340771</v>
      </c>
      <c r="C10" s="14">
        <v>100.586085</v>
      </c>
      <c r="D10" s="14">
        <v>95.590163000000004</v>
      </c>
      <c r="E10" s="14">
        <v>118.420214</v>
      </c>
      <c r="F10" s="14">
        <v>89.447342000000006</v>
      </c>
      <c r="G10" s="14">
        <v>80.503722999999994</v>
      </c>
      <c r="H10" s="14">
        <v>69.989009999999993</v>
      </c>
      <c r="I10" s="14">
        <v>91.604223000000005</v>
      </c>
      <c r="J10" s="14">
        <v>82.319543999999993</v>
      </c>
      <c r="K10" s="14">
        <v>59.791442000000004</v>
      </c>
      <c r="L10" s="14">
        <v>72.181979999999996</v>
      </c>
      <c r="M10" s="14">
        <v>92.812055000000001</v>
      </c>
      <c r="N10" s="14">
        <v>90.116787000000002</v>
      </c>
      <c r="O10" s="14">
        <v>100.814142</v>
      </c>
      <c r="P10" s="14">
        <v>93.789704999999998</v>
      </c>
      <c r="Q10" s="14">
        <v>102.925138</v>
      </c>
      <c r="R10" s="14">
        <v>118.471874</v>
      </c>
      <c r="S10" s="14">
        <v>136.11792399999999</v>
      </c>
      <c r="T10" s="14">
        <v>175.60216</v>
      </c>
      <c r="U10" s="14">
        <v>146.46607399999999</v>
      </c>
      <c r="V10" s="14">
        <v>118.89307799999999</v>
      </c>
      <c r="W10" s="14">
        <v>142.57084800000001</v>
      </c>
      <c r="X10" s="14">
        <v>193.676072</v>
      </c>
      <c r="Y10" s="14">
        <v>223.15502499999999</v>
      </c>
      <c r="Z10" s="15">
        <f t="shared" si="0"/>
        <v>112.79939079166665</v>
      </c>
      <c r="AA10" s="223">
        <f t="shared" si="1"/>
        <v>3.0690723358443028E-2</v>
      </c>
      <c r="AB10" s="223">
        <f t="shared" si="2"/>
        <v>1.0042525572236247</v>
      </c>
      <c r="AC10" s="223">
        <f t="shared" si="3"/>
        <v>9.0701701800731227E-2</v>
      </c>
      <c r="AD10" s="223">
        <f t="shared" si="4"/>
        <v>2.0915614257187185</v>
      </c>
      <c r="AE10" s="14"/>
      <c r="AF10" s="14"/>
      <c r="AG10" s="14"/>
      <c r="AH10" s="14"/>
      <c r="AI10" s="7"/>
      <c r="AJ10" s="7"/>
      <c r="AK10" s="7"/>
      <c r="AS10" s="10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8" customFormat="1" ht="15" customHeight="1">
      <c r="A11" s="13" t="s">
        <v>138</v>
      </c>
      <c r="B11" s="14">
        <v>16.630255999999999</v>
      </c>
      <c r="C11" s="14">
        <v>12.180201</v>
      </c>
      <c r="D11" s="14">
        <v>16.665098</v>
      </c>
      <c r="E11" s="14">
        <v>16.261590000000002</v>
      </c>
      <c r="F11" s="14">
        <v>13.018826000000001</v>
      </c>
      <c r="G11" s="14">
        <v>25.006042999999998</v>
      </c>
      <c r="H11" s="14">
        <v>32.671419</v>
      </c>
      <c r="I11" s="14">
        <v>17.411594999999998</v>
      </c>
      <c r="J11" s="14">
        <v>19.328849000000002</v>
      </c>
      <c r="K11" s="14">
        <v>6.9399829999999998</v>
      </c>
      <c r="L11" s="14">
        <v>9.3235329999999994</v>
      </c>
      <c r="M11" s="14">
        <v>17.000133000000002</v>
      </c>
      <c r="N11" s="14">
        <v>11.755464</v>
      </c>
      <c r="O11" s="14">
        <v>11.667759999999999</v>
      </c>
      <c r="P11" s="14">
        <v>13.419696</v>
      </c>
      <c r="Q11" s="14">
        <v>11.214065</v>
      </c>
      <c r="R11" s="14">
        <v>9.5638729999999992</v>
      </c>
      <c r="S11" s="14">
        <v>8.7603200000000001</v>
      </c>
      <c r="T11" s="14">
        <v>9.6499930000000003</v>
      </c>
      <c r="U11" s="14">
        <v>11.014695</v>
      </c>
      <c r="V11" s="14">
        <v>8.5985769999999988</v>
      </c>
      <c r="W11" s="14">
        <v>9.4032079999999993</v>
      </c>
      <c r="X11" s="14">
        <v>12.094034000000001</v>
      </c>
      <c r="Y11" s="14">
        <v>11.100623000000001</v>
      </c>
      <c r="Z11" s="15">
        <f t="shared" si="0"/>
        <v>13.778326416666664</v>
      </c>
      <c r="AA11" s="223">
        <f t="shared" si="1"/>
        <v>-1.7421351725348422E-2</v>
      </c>
      <c r="AB11" s="223">
        <f t="shared" si="2"/>
        <v>-0.33250438237390928</v>
      </c>
      <c r="AC11" s="223">
        <f t="shared" si="3"/>
        <v>1.3510421088331448E-2</v>
      </c>
      <c r="AD11" s="223">
        <f t="shared" si="4"/>
        <v>0.190602639578795</v>
      </c>
      <c r="AE11" s="14"/>
      <c r="AF11" s="14"/>
      <c r="AG11" s="14"/>
      <c r="AH11" s="14"/>
      <c r="AI11" s="7"/>
      <c r="AJ11" s="7"/>
      <c r="AK11" s="7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</row>
    <row r="12" spans="1:103" s="8" customFormat="1" ht="15" customHeight="1">
      <c r="A12" s="13" t="s">
        <v>139</v>
      </c>
      <c r="B12" s="14">
        <v>23.895318</v>
      </c>
      <c r="C12" s="14">
        <v>25.895699</v>
      </c>
      <c r="D12" s="14">
        <v>27.138114000000002</v>
      </c>
      <c r="E12" s="14">
        <v>33.581327999999999</v>
      </c>
      <c r="F12" s="14">
        <v>31.950994000000001</v>
      </c>
      <c r="G12" s="14">
        <v>30.661055000000001</v>
      </c>
      <c r="H12" s="14">
        <v>27.051572</v>
      </c>
      <c r="I12" s="14">
        <v>22.324407000000001</v>
      </c>
      <c r="J12" s="14">
        <v>23.563887000000001</v>
      </c>
      <c r="K12" s="14">
        <v>20.262782000000001</v>
      </c>
      <c r="L12" s="14">
        <v>17.861553000000001</v>
      </c>
      <c r="M12" s="14">
        <v>19.828520000000001</v>
      </c>
      <c r="N12" s="14">
        <v>22.143377000000001</v>
      </c>
      <c r="O12" s="14">
        <v>15.722842999999999</v>
      </c>
      <c r="P12" s="14">
        <v>22.213789999999999</v>
      </c>
      <c r="Q12" s="14">
        <v>27.122846000000003</v>
      </c>
      <c r="R12" s="14">
        <v>31.290732999999999</v>
      </c>
      <c r="S12" s="14">
        <v>23.168633999999997</v>
      </c>
      <c r="T12" s="14">
        <v>26.649598000000001</v>
      </c>
      <c r="U12" s="14">
        <v>31.965771</v>
      </c>
      <c r="V12" s="14">
        <v>21.052499999999998</v>
      </c>
      <c r="W12" s="14">
        <v>19.532731999999999</v>
      </c>
      <c r="X12" s="14">
        <v>28.866744000000001</v>
      </c>
      <c r="Y12" s="14">
        <v>25.002033999999998</v>
      </c>
      <c r="Z12" s="15">
        <f t="shared" si="0"/>
        <v>24.947784625000001</v>
      </c>
      <c r="AA12" s="223">
        <f t="shared" si="1"/>
        <v>1.970401363801555E-3</v>
      </c>
      <c r="AB12" s="223">
        <f t="shared" si="2"/>
        <v>4.6315181911368526E-2</v>
      </c>
      <c r="AC12" s="223">
        <f t="shared" si="3"/>
        <v>2.6207268834695041E-2</v>
      </c>
      <c r="AD12" s="223">
        <f t="shared" si="4"/>
        <v>0.39976820604568913</v>
      </c>
      <c r="AE12" s="14"/>
      <c r="AF12" s="14"/>
      <c r="AG12" s="14"/>
      <c r="AH12" s="14"/>
      <c r="AI12" s="7"/>
      <c r="AJ12" s="7"/>
      <c r="AK12" s="7"/>
      <c r="AS12" s="10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</row>
    <row r="13" spans="1:103" s="8" customFormat="1" ht="15" customHeight="1">
      <c r="A13" s="13" t="s">
        <v>140</v>
      </c>
      <c r="B13" s="14">
        <v>10.474409</v>
      </c>
      <c r="C13" s="14">
        <v>8.9247870000000002</v>
      </c>
      <c r="D13" s="14">
        <v>8.7455700000000007</v>
      </c>
      <c r="E13" s="14">
        <v>9.7950619999999997</v>
      </c>
      <c r="F13" s="14">
        <v>7.6789860000000001</v>
      </c>
      <c r="G13" s="14">
        <v>9.2722200000000008</v>
      </c>
      <c r="H13" s="14">
        <v>9.6335990000000002</v>
      </c>
      <c r="I13" s="14">
        <v>10.608326999999999</v>
      </c>
      <c r="J13" s="14">
        <v>6.85351</v>
      </c>
      <c r="K13" s="14">
        <v>4.376582</v>
      </c>
      <c r="L13" s="14">
        <v>4.9149200000000004</v>
      </c>
      <c r="M13" s="14">
        <v>7.0476970000000003</v>
      </c>
      <c r="N13" s="14">
        <v>8.2882149999999992</v>
      </c>
      <c r="O13" s="14">
        <v>5.4827969999999997</v>
      </c>
      <c r="P13" s="14">
        <v>5.5810510000000004</v>
      </c>
      <c r="Q13" s="14">
        <v>6.2208239999999995</v>
      </c>
      <c r="R13" s="14">
        <v>8.4821200000000001</v>
      </c>
      <c r="S13" s="14">
        <v>7.1819290000000002</v>
      </c>
      <c r="T13" s="14">
        <v>8.2006759999999996</v>
      </c>
      <c r="U13" s="14">
        <v>13.376908999999999</v>
      </c>
      <c r="V13" s="14">
        <v>23.497109000000002</v>
      </c>
      <c r="W13" s="14">
        <v>24.915341999999999</v>
      </c>
      <c r="X13" s="14">
        <v>30.791615</v>
      </c>
      <c r="Y13" s="14">
        <v>35.280237</v>
      </c>
      <c r="Z13" s="15">
        <f t="shared" si="0"/>
        <v>11.484353875000002</v>
      </c>
      <c r="AA13" s="223">
        <f t="shared" si="1"/>
        <v>5.4218225879331339E-2</v>
      </c>
      <c r="AB13" s="223">
        <f t="shared" si="2"/>
        <v>2.3682317541734337</v>
      </c>
      <c r="AC13" s="223">
        <f t="shared" si="3"/>
        <v>0.16371681812212224</v>
      </c>
      <c r="AD13" s="223">
        <f t="shared" si="4"/>
        <v>6.1781915066776252</v>
      </c>
      <c r="AE13" s="14"/>
      <c r="AF13" s="14"/>
      <c r="AG13" s="14"/>
      <c r="AH13" s="14"/>
      <c r="AI13" s="7"/>
      <c r="AJ13" s="7"/>
      <c r="AK13" s="7"/>
      <c r="AS13" s="10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</row>
    <row r="14" spans="1:103" s="8" customFormat="1" ht="18" customHeight="1">
      <c r="A14" s="16" t="s">
        <v>5</v>
      </c>
      <c r="B14" s="17">
        <f t="shared" ref="B14:Y14" si="6">SUM(B10:B13)</f>
        <v>162.340754</v>
      </c>
      <c r="C14" s="17">
        <f t="shared" si="6"/>
        <v>147.586772</v>
      </c>
      <c r="D14" s="17">
        <f t="shared" si="6"/>
        <v>148.13894499999998</v>
      </c>
      <c r="E14" s="17">
        <f t="shared" si="6"/>
        <v>178.05819399999999</v>
      </c>
      <c r="F14" s="17">
        <f t="shared" si="6"/>
        <v>142.09614800000003</v>
      </c>
      <c r="G14" s="17">
        <f t="shared" si="6"/>
        <v>145.44304099999999</v>
      </c>
      <c r="H14" s="17">
        <f t="shared" si="6"/>
        <v>139.34559999999999</v>
      </c>
      <c r="I14" s="17">
        <f t="shared" si="6"/>
        <v>141.94855200000001</v>
      </c>
      <c r="J14" s="17">
        <f t="shared" si="6"/>
        <v>132.06578999999999</v>
      </c>
      <c r="K14" s="17">
        <f t="shared" si="6"/>
        <v>91.370789000000002</v>
      </c>
      <c r="L14" s="17">
        <f t="shared" si="6"/>
        <v>104.28198599999999</v>
      </c>
      <c r="M14" s="17">
        <f t="shared" si="6"/>
        <v>136.68840500000002</v>
      </c>
      <c r="N14" s="17">
        <f t="shared" si="6"/>
        <v>132.303843</v>
      </c>
      <c r="O14" s="17">
        <f t="shared" si="6"/>
        <v>133.68754200000001</v>
      </c>
      <c r="P14" s="17">
        <f t="shared" si="6"/>
        <v>135.004242</v>
      </c>
      <c r="Q14" s="17">
        <f t="shared" si="6"/>
        <v>147.48287300000001</v>
      </c>
      <c r="R14" s="17">
        <f t="shared" si="6"/>
        <v>167.80859999999998</v>
      </c>
      <c r="S14" s="17">
        <f t="shared" si="6"/>
        <v>175.22880699999999</v>
      </c>
      <c r="T14" s="17">
        <f t="shared" si="6"/>
        <v>220.10242699999998</v>
      </c>
      <c r="U14" s="17">
        <f t="shared" si="6"/>
        <v>202.82344899999998</v>
      </c>
      <c r="V14" s="17">
        <f t="shared" si="6"/>
        <v>172.04126399999998</v>
      </c>
      <c r="W14" s="17">
        <f t="shared" si="6"/>
        <v>196.42213000000004</v>
      </c>
      <c r="X14" s="17">
        <f t="shared" si="6"/>
        <v>265.42846500000002</v>
      </c>
      <c r="Y14" s="17">
        <f t="shared" si="6"/>
        <v>294.53791899999999</v>
      </c>
      <c r="Z14" s="18">
        <f t="shared" si="0"/>
        <v>163.0098557083333</v>
      </c>
      <c r="AA14" s="225">
        <f t="shared" si="1"/>
        <v>2.6238774897834993E-2</v>
      </c>
      <c r="AB14" s="225">
        <f t="shared" si="2"/>
        <v>0.81431902798726674</v>
      </c>
      <c r="AC14" s="225">
        <f t="shared" si="3"/>
        <v>8.3146176043535025E-2</v>
      </c>
      <c r="AD14" s="225">
        <f t="shared" si="4"/>
        <v>1.8244371851529566</v>
      </c>
      <c r="AE14" s="225"/>
      <c r="AF14" s="14"/>
      <c r="AG14" s="14"/>
      <c r="AH14" s="14"/>
      <c r="AI14" s="7"/>
      <c r="AJ14" s="7"/>
      <c r="AK14" s="7"/>
      <c r="AL14" s="11"/>
      <c r="AS14" s="10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</row>
    <row r="15" spans="1:103" s="8" customFormat="1" ht="19.5" customHeight="1">
      <c r="A15" s="19" t="s">
        <v>6</v>
      </c>
      <c r="B15" s="20">
        <f t="shared" ref="B15:Z15" si="7">B9-B14</f>
        <v>765.16672799999992</v>
      </c>
      <c r="C15" s="20">
        <f t="shared" si="7"/>
        <v>760.49779000000001</v>
      </c>
      <c r="D15" s="20">
        <f t="shared" si="7"/>
        <v>773.04060700000014</v>
      </c>
      <c r="E15" s="20">
        <f t="shared" si="7"/>
        <v>738.75559900000007</v>
      </c>
      <c r="F15" s="20">
        <f t="shared" si="7"/>
        <v>749.80563199999983</v>
      </c>
      <c r="G15" s="20">
        <f t="shared" si="7"/>
        <v>670.31362100000001</v>
      </c>
      <c r="H15" s="20">
        <f t="shared" si="7"/>
        <v>697.98446999999999</v>
      </c>
      <c r="I15" s="20">
        <f t="shared" si="7"/>
        <v>702.11534400000005</v>
      </c>
      <c r="J15" s="20">
        <f t="shared" si="7"/>
        <v>670.45138299999996</v>
      </c>
      <c r="K15" s="20">
        <f t="shared" si="7"/>
        <v>576.31957499999999</v>
      </c>
      <c r="L15" s="20">
        <f t="shared" si="7"/>
        <v>635.09947099999999</v>
      </c>
      <c r="M15" s="20">
        <f t="shared" si="7"/>
        <v>680.34670500000004</v>
      </c>
      <c r="N15" s="20">
        <f t="shared" si="7"/>
        <v>703.51238499999999</v>
      </c>
      <c r="O15" s="20">
        <f t="shared" si="7"/>
        <v>700.00723600000003</v>
      </c>
      <c r="P15" s="20">
        <f t="shared" si="7"/>
        <v>706.78045099999997</v>
      </c>
      <c r="Q15" s="20">
        <f t="shared" si="7"/>
        <v>754.04240499999992</v>
      </c>
      <c r="R15" s="20">
        <f t="shared" si="7"/>
        <v>767.027244</v>
      </c>
      <c r="S15" s="20">
        <f t="shared" si="7"/>
        <v>812.80687200000011</v>
      </c>
      <c r="T15" s="20">
        <f t="shared" si="7"/>
        <v>844.55237299999999</v>
      </c>
      <c r="U15" s="20">
        <f t="shared" si="7"/>
        <v>860.89798700000006</v>
      </c>
      <c r="V15" s="20">
        <f t="shared" si="7"/>
        <v>843.24883700000009</v>
      </c>
      <c r="W15" s="20">
        <f t="shared" si="7"/>
        <v>930.78681199999994</v>
      </c>
      <c r="X15" s="20">
        <f t="shared" si="7"/>
        <v>943.57947600000011</v>
      </c>
      <c r="Y15" s="20">
        <f t="shared" si="7"/>
        <v>938.0230620000001</v>
      </c>
      <c r="Z15" s="21">
        <f t="shared" si="7"/>
        <v>759.38175270833312</v>
      </c>
      <c r="AA15" s="90"/>
      <c r="AB15" s="90"/>
      <c r="AC15" s="22"/>
      <c r="AD15" s="22"/>
      <c r="AE15" s="22"/>
      <c r="AF15" s="22"/>
      <c r="AG15" s="22"/>
      <c r="AH15" s="22"/>
      <c r="AI15" s="23"/>
      <c r="AJ15" s="23"/>
      <c r="AL15" s="11"/>
      <c r="AM15" s="24"/>
      <c r="AN15" s="24"/>
      <c r="AO15" s="24"/>
      <c r="AP15" s="24"/>
      <c r="AQ15" s="24"/>
      <c r="AS15" s="10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9.5" customHeight="1">
      <c r="A16" s="25" t="s">
        <v>7</v>
      </c>
      <c r="B16" s="26">
        <f t="shared" ref="B16:Z16" si="8">B9/B14</f>
        <v>5.7133372806682905</v>
      </c>
      <c r="C16" s="26">
        <f t="shared" si="8"/>
        <v>6.1528858561931283</v>
      </c>
      <c r="D16" s="26">
        <f t="shared" si="8"/>
        <v>6.2183482675673183</v>
      </c>
      <c r="E16" s="26">
        <f t="shared" si="8"/>
        <v>5.1489559250499877</v>
      </c>
      <c r="F16" s="26">
        <f t="shared" si="8"/>
        <v>6.2767484731535417</v>
      </c>
      <c r="G16" s="26">
        <f t="shared" si="8"/>
        <v>5.6087706664494181</v>
      </c>
      <c r="H16" s="26">
        <f t="shared" si="8"/>
        <v>6.0090169334374393</v>
      </c>
      <c r="I16" s="26">
        <f t="shared" si="8"/>
        <v>5.9462663345801516</v>
      </c>
      <c r="J16" s="26">
        <f t="shared" si="8"/>
        <v>6.0766468969746068</v>
      </c>
      <c r="K16" s="26">
        <f t="shared" si="8"/>
        <v>7.3074816503992324</v>
      </c>
      <c r="L16" s="26">
        <f t="shared" si="8"/>
        <v>7.090212656671115</v>
      </c>
      <c r="M16" s="26">
        <f t="shared" si="8"/>
        <v>5.9773549190218436</v>
      </c>
      <c r="N16" s="26">
        <f t="shared" si="8"/>
        <v>6.3173994726668674</v>
      </c>
      <c r="O16" s="26">
        <f t="shared" si="8"/>
        <v>6.23614411281494</v>
      </c>
      <c r="P16" s="26">
        <f t="shared" si="8"/>
        <v>6.2352462450772466</v>
      </c>
      <c r="Q16" s="26">
        <f t="shared" si="8"/>
        <v>6.1127455660563372</v>
      </c>
      <c r="R16" s="26">
        <f t="shared" si="8"/>
        <v>5.5708458565294032</v>
      </c>
      <c r="S16" s="26">
        <f t="shared" si="8"/>
        <v>5.6385459441038144</v>
      </c>
      <c r="T16" s="26">
        <f t="shared" si="8"/>
        <v>4.8370879617788134</v>
      </c>
      <c r="U16" s="26">
        <f t="shared" si="8"/>
        <v>5.2445683240501451</v>
      </c>
      <c r="V16" s="26">
        <f t="shared" si="8"/>
        <v>5.9014336293181389</v>
      </c>
      <c r="W16" s="26">
        <f t="shared" si="8"/>
        <v>5.738706438016937</v>
      </c>
      <c r="X16" s="26">
        <f t="shared" si="8"/>
        <v>4.5549294835427689</v>
      </c>
      <c r="Y16" s="26">
        <f t="shared" si="8"/>
        <v>4.1847276750807767</v>
      </c>
      <c r="Z16" s="27">
        <f t="shared" si="8"/>
        <v>5.6585020850951677</v>
      </c>
      <c r="AA16" s="90"/>
      <c r="AB16" s="90"/>
      <c r="AC16" s="22"/>
      <c r="AD16" s="22"/>
      <c r="AE16" s="22"/>
      <c r="AF16" s="22"/>
      <c r="AG16" s="22"/>
      <c r="AH16" s="22"/>
      <c r="AI16" s="23"/>
      <c r="AJ16" s="23"/>
      <c r="AL16" s="11"/>
      <c r="AM16" s="446"/>
      <c r="AN16" s="446"/>
      <c r="AO16" s="446"/>
      <c r="AP16" s="446"/>
      <c r="AQ16" s="446"/>
      <c r="AR16" s="446"/>
      <c r="AS16" s="10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2.75" customHeight="1">
      <c r="A17" s="28"/>
      <c r="J17" s="29"/>
      <c r="K17" s="29"/>
      <c r="L17" s="29"/>
      <c r="M17" s="29"/>
      <c r="N17" s="29"/>
      <c r="Q17" s="30"/>
      <c r="R17" s="31"/>
      <c r="S17" s="31"/>
      <c r="T17" s="190"/>
      <c r="U17" s="190"/>
      <c r="V17" s="190"/>
      <c r="W17" s="190"/>
      <c r="X17" s="190"/>
      <c r="Y17" s="190"/>
      <c r="Z17" s="190"/>
      <c r="AA17" s="447" t="s">
        <v>101</v>
      </c>
      <c r="AB17" s="447"/>
      <c r="AC17" s="447"/>
      <c r="AD17" s="447"/>
      <c r="AE17" s="31"/>
      <c r="AF17" s="31"/>
      <c r="AG17" s="31"/>
      <c r="AH17" s="31"/>
      <c r="AI17" s="23"/>
      <c r="AJ17" s="23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3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33"/>
      <c r="AJ18" s="33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36" customFormat="1" ht="18" customHeight="1">
      <c r="A19" s="3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34"/>
      <c r="AJ19" s="33"/>
      <c r="AK19" s="8"/>
      <c r="AL19" s="8"/>
      <c r="AM19" s="35"/>
      <c r="AN19" s="35"/>
      <c r="AO19" s="35"/>
      <c r="AP19" s="35"/>
      <c r="AQ19" s="35"/>
      <c r="AR19" s="35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</row>
    <row r="20" spans="1:103" s="39" customFormat="1" ht="18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4"/>
      <c r="AJ20" s="33"/>
      <c r="AK20" s="8"/>
      <c r="AL20" s="8"/>
      <c r="AM20" s="35"/>
      <c r="AN20" s="35"/>
      <c r="AO20" s="35"/>
      <c r="AP20" s="35"/>
      <c r="AQ20" s="35"/>
      <c r="AR20" s="35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</row>
    <row r="21" spans="1:103" s="41" customFormat="1" ht="18" customHeight="1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4"/>
      <c r="AJ21" s="33"/>
      <c r="AK21" s="8"/>
      <c r="AL21" s="8"/>
      <c r="AM21" s="35"/>
      <c r="AN21" s="35"/>
      <c r="AO21" s="35"/>
      <c r="AP21" s="35"/>
      <c r="AQ21" s="35"/>
      <c r="AR21" s="35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</row>
    <row r="22" spans="1:103" s="41" customFormat="1" ht="18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43"/>
      <c r="AJ22" s="23"/>
      <c r="AK22" s="8"/>
      <c r="AL22" s="8"/>
      <c r="AM22" s="35"/>
      <c r="AN22" s="35"/>
      <c r="AO22" s="35"/>
      <c r="AP22" s="35"/>
      <c r="AQ22" s="35"/>
      <c r="AR22" s="35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</row>
    <row r="23" spans="1:103" s="8" customFormat="1" ht="18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43"/>
      <c r="AJ23" s="23"/>
      <c r="AM23" s="35"/>
      <c r="AN23" s="35"/>
      <c r="AO23" s="35"/>
      <c r="AP23" s="35"/>
      <c r="AQ23" s="35"/>
      <c r="AR23" s="35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</row>
    <row r="24" spans="1:103" s="8" customFormat="1" ht="18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43"/>
      <c r="AJ24" s="23"/>
      <c r="AM24" s="35"/>
      <c r="AN24" s="35"/>
      <c r="AO24" s="35"/>
      <c r="AP24" s="35"/>
      <c r="AQ24" s="35"/>
      <c r="AR24" s="35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</row>
    <row r="25" spans="1:103" s="8" customFormat="1" ht="18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43"/>
      <c r="AJ25" s="23"/>
      <c r="AM25" s="35"/>
      <c r="AN25" s="35"/>
      <c r="AO25" s="35"/>
      <c r="AP25" s="23"/>
      <c r="AQ25" s="35"/>
      <c r="AR25" s="35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</row>
    <row r="26" spans="1:103" s="8" customFormat="1" ht="18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43"/>
      <c r="AJ26" s="23"/>
      <c r="AM26" s="35"/>
      <c r="AN26" s="35"/>
      <c r="AO26" s="35"/>
      <c r="AP26" s="23"/>
      <c r="AQ26" s="35"/>
      <c r="AR26" s="35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</row>
    <row r="27" spans="1:103" s="8" customFormat="1" ht="18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43"/>
      <c r="AJ27" s="23"/>
      <c r="AM27" s="35"/>
      <c r="AN27" s="35"/>
      <c r="AO27" s="35"/>
      <c r="AP27" s="23"/>
      <c r="AQ27" s="35"/>
      <c r="AR27" s="35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</row>
    <row r="28" spans="1:103" s="8" customFormat="1" ht="12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3"/>
      <c r="AJ28" s="23"/>
      <c r="AL28" s="11"/>
      <c r="AM28" s="35"/>
      <c r="AN28" s="35"/>
      <c r="AO28" s="35"/>
      <c r="AP28" s="23"/>
      <c r="AQ28" s="35"/>
      <c r="AR28" s="35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</row>
    <row r="29" spans="1:103">
      <c r="A29" s="45" t="s">
        <v>167</v>
      </c>
    </row>
    <row r="51" spans="1:34" s="2" customFormat="1" ht="11.25">
      <c r="A51" s="45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48"/>
      <c r="Q51" s="48"/>
      <c r="R51" s="48"/>
      <c r="S51" s="48"/>
      <c r="T51" s="38"/>
      <c r="U51" s="38"/>
      <c r="V51" s="38"/>
      <c r="W51" s="38"/>
      <c r="X51" s="38"/>
      <c r="Y51" s="38"/>
      <c r="Z51" s="192"/>
      <c r="AA51" s="192"/>
      <c r="AB51" s="192"/>
      <c r="AC51" s="192"/>
      <c r="AD51" s="192"/>
      <c r="AE51" s="192"/>
      <c r="AF51" s="192"/>
      <c r="AG51" s="192"/>
      <c r="AH51" s="192"/>
    </row>
    <row r="52" spans="1:34" s="2" customFormat="1" ht="10.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</row>
    <row r="53" spans="1:34" s="2" customFormat="1">
      <c r="A53" s="3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50"/>
      <c r="AA53" s="50"/>
      <c r="AB53" s="50"/>
      <c r="AC53" s="50"/>
      <c r="AD53" s="50"/>
      <c r="AE53" s="50"/>
      <c r="AF53" s="50"/>
      <c r="AG53" s="3"/>
      <c r="AH53" s="3"/>
    </row>
    <row r="54" spans="1:34" s="2" customFormat="1" ht="10.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</sheetData>
  <sheetProtection algorithmName="SHA-512" hashValue="v6BkSRT3kZWDkaXjB4xT1JTN0iq0fC87l8bB70VqTjG3uXgscL5bsqFcnMMGHzE9tARObwptnu+E0tWXN3uCEQ==" saltValue="W/KUU/KUIPUpFj9r2cYpzQ==" spinCount="100000" sheet="1" objects="1" scenarios="1"/>
  <mergeCells count="3">
    <mergeCell ref="A1:AE1"/>
    <mergeCell ref="AM16:AR16"/>
    <mergeCell ref="AA17:AD17"/>
  </mergeCells>
  <conditionalFormatting sqref="B15:Z15">
    <cfRule type="cellIs" dxfId="27" priority="10" operator="lessThan">
      <formula>0</formula>
    </cfRule>
    <cfRule type="cellIs" dxfId="26" priority="11" operator="greaterThan">
      <formula>0</formula>
    </cfRule>
    <cfRule type="cellIs" priority="12" operator="equal">
      <formula>0</formula>
    </cfRule>
  </conditionalFormatting>
  <conditionalFormatting sqref="AA5:AD14">
    <cfRule type="cellIs" dxfId="25" priority="7" operator="lessThan">
      <formula>0</formula>
    </cfRule>
    <cfRule type="cellIs" dxfId="24" priority="8" operator="greaterThan">
      <formula>0</formula>
    </cfRule>
    <cfRule type="cellIs" priority="9" operator="equal">
      <formula>0</formula>
    </cfRule>
  </conditionalFormatting>
  <conditionalFormatting sqref="AE9">
    <cfRule type="cellIs" dxfId="23" priority="4" operator="lessThan">
      <formula>0</formula>
    </cfRule>
    <cfRule type="cellIs" dxfId="22" priority="5" operator="greaterThan">
      <formula>0</formula>
    </cfRule>
    <cfRule type="cellIs" priority="6" operator="equal">
      <formula>0</formula>
    </cfRule>
  </conditionalFormatting>
  <conditionalFormatting sqref="AE14">
    <cfRule type="cellIs" dxfId="21" priority="1" operator="lessThan">
      <formula>0</formula>
    </cfRule>
    <cfRule type="cellIs" dxfId="20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5" orientation="landscape" r:id="rId1"/>
  <headerFooter scaleWithDoc="0" alignWithMargins="0"/>
  <colBreaks count="1" manualBreakCount="1">
    <brk id="25" max="27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xr2:uid="{00000000-0003-0000-0C00-000016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'Imp_Exp_Cortica (2)'!B5:Y5</xm:f>
              <xm:sqref>AE5</xm:sqref>
            </x14:sparkline>
            <x14:sparkline>
              <xm:f>'Imp_Exp_Cortica (2)'!B6:Y6</xm:f>
              <xm:sqref>AE6</xm:sqref>
            </x14:sparkline>
            <x14:sparkline>
              <xm:f>'Imp_Exp_Cortica (2)'!B7:Y7</xm:f>
              <xm:sqref>AE7</xm:sqref>
            </x14:sparkline>
            <x14:sparkline>
              <xm:f>'Imp_Exp_Cortica (2)'!B8:Y8</xm:f>
              <xm:sqref>AE8</xm:sqref>
            </x14:sparkline>
          </x14:sparklines>
        </x14:sparklineGroup>
        <x14:sparklineGroup lineWeight="1" displayEmptyCellsAs="gap" xr2:uid="{00000000-0003-0000-0C00-000017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'Imp_Exp_Cortica (2)'!B10:Y10</xm:f>
              <xm:sqref>AE10</xm:sqref>
            </x14:sparkline>
            <x14:sparkline>
              <xm:f>'Imp_Exp_Cortica (2)'!B11:Y11</xm:f>
              <xm:sqref>AE11</xm:sqref>
            </x14:sparkline>
            <x14:sparkline>
              <xm:f>'Imp_Exp_Cortica (2)'!B12:Y12</xm:f>
              <xm:sqref>AE12</xm:sqref>
            </x14:sparkline>
            <x14:sparkline>
              <xm:f>'Imp_Exp_Cortica (2)'!B13:Y13</xm:f>
              <xm:sqref>AE13</xm:sqref>
            </x14:sparkline>
          </x14:sparklines>
        </x14:sparklineGroup>
        <x14:sparklineGroup lineWeight="1.5" displayEmptyCellsAs="gap" xr2:uid="{00000000-0003-0000-0C00-000018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'Imp_Exp_Cortica (2)'!B9:Y9</xm:f>
              <xm:sqref>AE9</xm:sqref>
            </x14:sparkline>
          </x14:sparklines>
        </x14:sparklineGroup>
        <x14:sparklineGroup lineWeight="1.5" displayEmptyCellsAs="gap" xr2:uid="{00000000-0003-0000-0C00-000019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'Imp_Exp_Cortica (2)'!B14:Y14</xm:f>
              <xm:sqref>AE14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pageSetUpPr fitToPage="1"/>
  </sheetPr>
  <dimension ref="A1:CY46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56.7109375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16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2"/>
      <c r="AK4" s="2"/>
      <c r="AM4" s="9"/>
      <c r="AN4" s="9"/>
      <c r="AO4" s="9"/>
      <c r="AP4" s="9"/>
      <c r="AQ4" s="9"/>
      <c r="AR4" s="9"/>
      <c r="AS4" s="2"/>
      <c r="AT4" s="2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27" customHeight="1">
      <c r="A5" s="55" t="s">
        <v>10</v>
      </c>
      <c r="B5" s="56">
        <v>410.88059399999997</v>
      </c>
      <c r="C5" s="56">
        <v>422.98734999999999</v>
      </c>
      <c r="D5" s="56">
        <v>440.675141</v>
      </c>
      <c r="E5" s="56">
        <v>462.90039300000001</v>
      </c>
      <c r="F5" s="56">
        <v>512.98987199999999</v>
      </c>
      <c r="G5" s="56">
        <v>521.40972499999998</v>
      </c>
      <c r="H5" s="56">
        <v>653.80906800000002</v>
      </c>
      <c r="I5" s="56">
        <v>745.65096100000005</v>
      </c>
      <c r="J5" s="56">
        <v>701.97823700000004</v>
      </c>
      <c r="K5" s="56">
        <v>483.52735100000001</v>
      </c>
      <c r="L5" s="56">
        <v>536.73790899999995</v>
      </c>
      <c r="M5" s="56">
        <v>613.89397399999996</v>
      </c>
      <c r="N5" s="56">
        <v>620.12932599999999</v>
      </c>
      <c r="O5" s="56">
        <v>684.01327600000002</v>
      </c>
      <c r="P5" s="56">
        <v>710.99154699999997</v>
      </c>
      <c r="Q5" s="56">
        <v>668.53928700000006</v>
      </c>
      <c r="R5" s="56">
        <v>622.40830400000004</v>
      </c>
      <c r="S5" s="56">
        <v>614.05186700000002</v>
      </c>
      <c r="T5" s="14">
        <v>649.78370799999993</v>
      </c>
      <c r="U5" s="14">
        <v>699.594649</v>
      </c>
      <c r="V5" s="14">
        <v>642.48522800000001</v>
      </c>
      <c r="W5" s="14">
        <v>777.04526999999996</v>
      </c>
      <c r="X5" s="14">
        <v>987.56862999999998</v>
      </c>
      <c r="Y5" s="14">
        <v>909.89401199999998</v>
      </c>
      <c r="Z5" s="15">
        <f>AVERAGE(B5:Y5)</f>
        <v>628.91440329166664</v>
      </c>
      <c r="AA5" s="223">
        <f>IFERROR((Y5/B5)^(1/($Y$4-$B$4))-1,"")</f>
        <v>3.517068382460975E-2</v>
      </c>
      <c r="AB5" s="223">
        <f>IFERROR((Y5-B5)/B5,"")</f>
        <v>1.2144974118685197</v>
      </c>
      <c r="AC5" s="223">
        <f>IFERROR((Y5/L5)^(1/($Y$4-$L$4))-1,"")</f>
        <v>4.1436907029007042E-2</v>
      </c>
      <c r="AD5" s="223">
        <f>IFERROR((Y5-L5)/L5,"")</f>
        <v>0.69522963953716199</v>
      </c>
      <c r="AE5" s="225"/>
      <c r="AF5" s="56"/>
      <c r="AG5" s="56"/>
      <c r="AH5" s="56"/>
      <c r="AI5" s="7"/>
      <c r="AJ5" s="2"/>
      <c r="AK5" s="2"/>
      <c r="AS5" s="2"/>
      <c r="AT5" s="2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57"/>
      <c r="BQ5" s="2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27" customHeight="1">
      <c r="A6" s="55" t="s">
        <v>11</v>
      </c>
      <c r="B6" s="56">
        <v>584.61826699999995</v>
      </c>
      <c r="C6" s="56">
        <v>558.49271899999997</v>
      </c>
      <c r="D6" s="56">
        <v>546.90553999999997</v>
      </c>
      <c r="E6" s="56">
        <v>466.03814299999999</v>
      </c>
      <c r="F6" s="56">
        <v>523.09632299999998</v>
      </c>
      <c r="G6" s="56">
        <v>521.42170499999997</v>
      </c>
      <c r="H6" s="56">
        <v>552.03605900000002</v>
      </c>
      <c r="I6" s="56">
        <v>658.00842699999998</v>
      </c>
      <c r="J6" s="56">
        <v>636.29168300000003</v>
      </c>
      <c r="K6" s="56">
        <v>489.44989399999997</v>
      </c>
      <c r="L6" s="56">
        <v>611.54845599999999</v>
      </c>
      <c r="M6" s="56">
        <v>602.40961700000003</v>
      </c>
      <c r="N6" s="56">
        <v>489.184754</v>
      </c>
      <c r="O6" s="56">
        <v>546.47371099999998</v>
      </c>
      <c r="P6" s="56">
        <v>610.84347300000002</v>
      </c>
      <c r="Q6" s="56">
        <v>618.59551999999996</v>
      </c>
      <c r="R6" s="56">
        <v>697.10975300000007</v>
      </c>
      <c r="S6" s="56">
        <v>738.35585400000002</v>
      </c>
      <c r="T6" s="14">
        <v>780.70452399999999</v>
      </c>
      <c r="U6" s="14">
        <v>824.08908600000007</v>
      </c>
      <c r="V6" s="14">
        <v>731.12934100000007</v>
      </c>
      <c r="W6" s="14">
        <v>972.07245499999999</v>
      </c>
      <c r="X6" s="14">
        <v>1323.9162249999999</v>
      </c>
      <c r="Y6" s="14">
        <v>1174.40444</v>
      </c>
      <c r="Z6" s="15">
        <f>AVERAGE(B6:Y6)</f>
        <v>677.38316537500009</v>
      </c>
      <c r="AA6" s="228">
        <f>IFERROR((Y6/B6)^(1/($Y$4-$B$4))-1,"")</f>
        <v>3.0793176305941028E-2</v>
      </c>
      <c r="AB6" s="228">
        <f>IFERROR((Y6-B6)/B6,"")</f>
        <v>1.0088397956268447</v>
      </c>
      <c r="AC6" s="228">
        <f>IFERROR((Y6/L6)^(1/($Y$4-$L$4))-1,"")</f>
        <v>5.14750825940824E-2</v>
      </c>
      <c r="AD6" s="228">
        <f>IFERROR((Y6-L6)/L6,"")</f>
        <v>0.92037839107879305</v>
      </c>
      <c r="AE6" s="225"/>
      <c r="AF6" s="56"/>
      <c r="AG6" s="56"/>
      <c r="AH6" s="56"/>
      <c r="AI6" s="7"/>
      <c r="AJ6" s="2"/>
      <c r="AK6" s="2"/>
      <c r="AL6" s="11"/>
      <c r="AS6" s="2"/>
      <c r="AT6" s="2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57"/>
      <c r="BQ6" s="2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9.5" customHeight="1">
      <c r="A7" s="19" t="s">
        <v>6</v>
      </c>
      <c r="B7" s="20">
        <f t="shared" ref="B7:Z7" si="0">B5-B6</f>
        <v>-173.73767299999997</v>
      </c>
      <c r="C7" s="20">
        <f t="shared" si="0"/>
        <v>-135.50536899999997</v>
      </c>
      <c r="D7" s="20">
        <f t="shared" si="0"/>
        <v>-106.23039899999998</v>
      </c>
      <c r="E7" s="20">
        <f t="shared" si="0"/>
        <v>-3.1377499999999827</v>
      </c>
      <c r="F7" s="20">
        <f t="shared" si="0"/>
        <v>-10.106450999999993</v>
      </c>
      <c r="G7" s="20">
        <f t="shared" si="0"/>
        <v>-1.1979999999994106E-2</v>
      </c>
      <c r="H7" s="20">
        <f t="shared" si="0"/>
        <v>101.773009</v>
      </c>
      <c r="I7" s="20">
        <f t="shared" si="0"/>
        <v>87.642534000000069</v>
      </c>
      <c r="J7" s="20">
        <f t="shared" si="0"/>
        <v>65.686554000000001</v>
      </c>
      <c r="K7" s="20">
        <f t="shared" si="0"/>
        <v>-5.9225429999999619</v>
      </c>
      <c r="L7" s="20">
        <f t="shared" si="0"/>
        <v>-74.810547000000042</v>
      </c>
      <c r="M7" s="20">
        <f t="shared" si="0"/>
        <v>11.484356999999932</v>
      </c>
      <c r="N7" s="20">
        <f t="shared" si="0"/>
        <v>130.94457199999999</v>
      </c>
      <c r="O7" s="20">
        <f t="shared" si="0"/>
        <v>137.53956500000004</v>
      </c>
      <c r="P7" s="20">
        <f t="shared" si="0"/>
        <v>100.14807399999995</v>
      </c>
      <c r="Q7" s="20">
        <f t="shared" si="0"/>
        <v>49.943767000000094</v>
      </c>
      <c r="R7" s="20">
        <f t="shared" si="0"/>
        <v>-74.701449000000025</v>
      </c>
      <c r="S7" s="20">
        <f t="shared" si="0"/>
        <v>-124.30398700000001</v>
      </c>
      <c r="T7" s="20">
        <f t="shared" si="0"/>
        <v>-130.92081600000006</v>
      </c>
      <c r="U7" s="20">
        <f t="shared" si="0"/>
        <v>-124.49443700000006</v>
      </c>
      <c r="V7" s="20">
        <f t="shared" si="0"/>
        <v>-88.644113000000061</v>
      </c>
      <c r="W7" s="20">
        <f t="shared" si="0"/>
        <v>-195.02718500000003</v>
      </c>
      <c r="X7" s="20">
        <f t="shared" si="0"/>
        <v>-336.34759499999996</v>
      </c>
      <c r="Y7" s="20">
        <f t="shared" si="0"/>
        <v>-264.51042800000005</v>
      </c>
      <c r="Z7" s="21">
        <f t="shared" si="0"/>
        <v>-48.468762083333445</v>
      </c>
      <c r="AA7" s="90"/>
      <c r="AB7" s="90"/>
      <c r="AC7" s="22"/>
      <c r="AD7" s="56"/>
      <c r="AE7" s="56"/>
      <c r="AF7" s="56"/>
      <c r="AG7" s="56"/>
      <c r="AH7" s="56"/>
      <c r="AI7" s="23"/>
      <c r="AJ7" s="2"/>
      <c r="AK7" s="2"/>
      <c r="AL7" s="11"/>
      <c r="AM7" s="24"/>
      <c r="AN7" s="24"/>
      <c r="AO7" s="24"/>
      <c r="AP7" s="24"/>
      <c r="AQ7" s="24"/>
      <c r="AS7" s="2"/>
      <c r="AT7" s="2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57"/>
      <c r="BQ7" s="2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9.5" customHeight="1">
      <c r="A8" s="25" t="s">
        <v>7</v>
      </c>
      <c r="B8" s="26">
        <f t="shared" ref="B8:Z8" si="1">B5/B6</f>
        <v>0.70281860351106684</v>
      </c>
      <c r="C8" s="26">
        <f t="shared" si="1"/>
        <v>0.75737307866317949</v>
      </c>
      <c r="D8" s="26">
        <f t="shared" si="1"/>
        <v>0.80576097473797759</v>
      </c>
      <c r="E8" s="26">
        <f t="shared" si="1"/>
        <v>0.99326718199544461</v>
      </c>
      <c r="F8" s="26">
        <f t="shared" si="1"/>
        <v>0.98067956023464531</v>
      </c>
      <c r="G8" s="26">
        <f t="shared" si="1"/>
        <v>0.99997702435497959</v>
      </c>
      <c r="H8" s="26">
        <f t="shared" si="1"/>
        <v>1.1843593499749987</v>
      </c>
      <c r="I8" s="26">
        <f t="shared" si="1"/>
        <v>1.133193634615868</v>
      </c>
      <c r="J8" s="26">
        <f t="shared" si="1"/>
        <v>1.1032334002706115</v>
      </c>
      <c r="K8" s="26">
        <f t="shared" si="1"/>
        <v>0.9878995928437162</v>
      </c>
      <c r="L8" s="26">
        <f t="shared" si="1"/>
        <v>0.87767028717672035</v>
      </c>
      <c r="M8" s="26">
        <f t="shared" si="1"/>
        <v>1.019064033302111</v>
      </c>
      <c r="N8" s="26">
        <f t="shared" si="1"/>
        <v>1.2676791762811153</v>
      </c>
      <c r="O8" s="26">
        <f t="shared" si="1"/>
        <v>1.2516856021277116</v>
      </c>
      <c r="P8" s="26">
        <f t="shared" si="1"/>
        <v>1.1639504691900013</v>
      </c>
      <c r="Q8" s="26">
        <f t="shared" si="1"/>
        <v>1.0807373564554752</v>
      </c>
      <c r="R8" s="26">
        <f t="shared" si="1"/>
        <v>0.89284119368790404</v>
      </c>
      <c r="S8" s="26">
        <f t="shared" si="1"/>
        <v>0.83164759062098526</v>
      </c>
      <c r="T8" s="26">
        <f t="shared" si="1"/>
        <v>0.83230426880426267</v>
      </c>
      <c r="U8" s="26">
        <f t="shared" si="1"/>
        <v>0.84893085090560216</v>
      </c>
      <c r="V8" s="26">
        <f t="shared" si="1"/>
        <v>0.87875727586208296</v>
      </c>
      <c r="W8" s="26">
        <f t="shared" si="1"/>
        <v>0.79936970336228685</v>
      </c>
      <c r="X8" s="26">
        <f t="shared" si="1"/>
        <v>0.74594495584492138</v>
      </c>
      <c r="Y8" s="26">
        <f t="shared" si="1"/>
        <v>0.7747705824409179</v>
      </c>
      <c r="Z8" s="27">
        <f t="shared" si="1"/>
        <v>0.92844705247952086</v>
      </c>
      <c r="AA8" s="90"/>
      <c r="AB8" s="90"/>
      <c r="AC8" s="22"/>
      <c r="AD8" s="22"/>
      <c r="AE8" s="22"/>
      <c r="AF8" s="22"/>
      <c r="AG8" s="22"/>
      <c r="AH8" s="22"/>
      <c r="AI8" s="23"/>
      <c r="AJ8" s="23"/>
      <c r="AL8" s="11"/>
      <c r="AM8" s="446"/>
      <c r="AN8" s="446"/>
      <c r="AO8" s="446"/>
      <c r="AP8" s="446"/>
      <c r="AQ8" s="446"/>
      <c r="AR8" s="446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57"/>
      <c r="BQ8" s="2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>
      <c r="A9" s="28"/>
      <c r="J9" s="29"/>
      <c r="K9" s="29"/>
      <c r="L9" s="29"/>
      <c r="M9" s="29"/>
      <c r="N9" s="29"/>
      <c r="Q9" s="30"/>
      <c r="R9" s="31"/>
      <c r="S9" s="31"/>
      <c r="T9" s="190"/>
      <c r="U9" s="190"/>
      <c r="V9" s="190"/>
      <c r="W9" s="190"/>
      <c r="X9" s="190"/>
      <c r="Y9" s="190"/>
      <c r="Z9" s="190"/>
      <c r="AA9" s="447" t="s">
        <v>101</v>
      </c>
      <c r="AB9" s="447"/>
      <c r="AC9" s="447"/>
      <c r="AD9" s="447"/>
      <c r="AE9" s="31"/>
      <c r="AF9" s="31"/>
      <c r="AG9" s="31"/>
      <c r="AH9" s="31"/>
      <c r="AI9" s="23"/>
      <c r="AJ9" s="23"/>
      <c r="AM9" s="11"/>
      <c r="AN9" s="11"/>
      <c r="AO9" s="11"/>
      <c r="AP9" s="11"/>
      <c r="AQ9" s="11"/>
      <c r="AR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57"/>
      <c r="BQ9" s="2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8" customHeight="1">
      <c r="A10" s="3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3"/>
      <c r="AJ10" s="33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57"/>
      <c r="BQ10" s="2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36" customFormat="1" ht="18" customHeight="1">
      <c r="A11" s="3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34"/>
      <c r="AJ11" s="23"/>
      <c r="AK11" s="8"/>
      <c r="AL11" s="8"/>
      <c r="AM11" s="35"/>
      <c r="AN11" s="35"/>
      <c r="AO11" s="35"/>
      <c r="AP11" s="35"/>
      <c r="AQ11" s="35"/>
      <c r="AR11" s="35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57"/>
      <c r="BQ11" s="2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</row>
    <row r="12" spans="1:103" s="39" customFormat="1" ht="18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4"/>
      <c r="AJ12" s="7"/>
      <c r="AK12" s="7"/>
      <c r="AL12" s="8"/>
      <c r="AM12" s="35"/>
      <c r="AN12" s="35"/>
      <c r="AO12" s="35"/>
      <c r="AP12" s="35"/>
      <c r="AQ12" s="35"/>
      <c r="AR12" s="35"/>
      <c r="AS12" s="10"/>
      <c r="AT12" s="11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57"/>
      <c r="BQ12" s="2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</row>
    <row r="13" spans="1:103" s="41" customFormat="1" ht="18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4"/>
      <c r="AJ13" s="23"/>
      <c r="AK13" s="8"/>
      <c r="AL13" s="8"/>
      <c r="AM13" s="35"/>
      <c r="AN13" s="35"/>
      <c r="AO13" s="35"/>
      <c r="AP13" s="35"/>
      <c r="AQ13" s="35"/>
      <c r="AR13" s="35"/>
      <c r="AS13" s="10"/>
      <c r="AT13" s="11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57"/>
      <c r="BQ13" s="2"/>
      <c r="BR13" s="2"/>
      <c r="BS13" s="2"/>
      <c r="BT13" s="2"/>
      <c r="BU13" s="2"/>
      <c r="BV13" s="2"/>
      <c r="BW13" s="2"/>
      <c r="BX13" s="2"/>
      <c r="BY13" s="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</row>
    <row r="14" spans="1:103" s="41" customFormat="1" ht="18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43"/>
      <c r="AJ14" s="33"/>
      <c r="AK14" s="8"/>
      <c r="AL14" s="8"/>
      <c r="AM14" s="35"/>
      <c r="AN14" s="35"/>
      <c r="AO14" s="35"/>
      <c r="AP14" s="35"/>
      <c r="AQ14" s="35"/>
      <c r="AR14" s="35"/>
      <c r="AS14" s="39"/>
      <c r="AT14" s="39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58"/>
      <c r="BQ14" s="11"/>
      <c r="BR14" s="2"/>
      <c r="BS14" s="2"/>
      <c r="BT14" s="2"/>
      <c r="BU14" s="2"/>
      <c r="BV14" s="2"/>
      <c r="BW14" s="2"/>
      <c r="BX14" s="2"/>
      <c r="BY14" s="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</row>
    <row r="15" spans="1:103" s="8" customFormat="1" ht="18" customHeigh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43"/>
      <c r="AJ15" s="23"/>
      <c r="AM15" s="35"/>
      <c r="AN15" s="35"/>
      <c r="AO15" s="35"/>
      <c r="AP15" s="35"/>
      <c r="AQ15" s="35"/>
      <c r="AR15" s="35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58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8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3"/>
      <c r="AJ16" s="23"/>
      <c r="AM16" s="35"/>
      <c r="AN16" s="35"/>
      <c r="AO16" s="35"/>
      <c r="AP16" s="35"/>
      <c r="AQ16" s="35"/>
      <c r="AR16" s="35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58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8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43"/>
      <c r="AJ17" s="2"/>
      <c r="AK17" s="2"/>
      <c r="AM17" s="35"/>
      <c r="AN17" s="35"/>
      <c r="AO17" s="35"/>
      <c r="AP17" s="23"/>
      <c r="AQ17" s="35"/>
      <c r="AR17" s="35"/>
      <c r="AS17" s="2"/>
      <c r="AT17" s="2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57"/>
      <c r="BQ17" s="2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3"/>
      <c r="AJ18" s="2"/>
      <c r="AK18" s="2"/>
      <c r="AM18" s="35"/>
      <c r="AN18" s="35"/>
      <c r="AO18" s="35"/>
      <c r="AP18" s="23"/>
      <c r="AQ18" s="35"/>
      <c r="AR18" s="35"/>
      <c r="AS18" s="2"/>
      <c r="AT18" s="2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58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8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3"/>
      <c r="AJ19" s="2"/>
      <c r="AK19" s="2"/>
      <c r="AM19" s="35"/>
      <c r="AN19" s="35"/>
      <c r="AO19" s="35"/>
      <c r="AP19" s="23"/>
      <c r="AQ19" s="35"/>
      <c r="AR19" s="35"/>
      <c r="AS19" s="2"/>
      <c r="AT19" s="2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58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2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3"/>
      <c r="AJ20" s="2"/>
      <c r="AK20" s="2"/>
      <c r="AL20" s="11"/>
      <c r="AM20" s="35"/>
      <c r="AN20" s="35"/>
      <c r="AO20" s="35"/>
      <c r="AP20" s="23"/>
      <c r="AQ20" s="35"/>
      <c r="AR20" s="35"/>
      <c r="AS20" s="2"/>
      <c r="AT20" s="2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58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>
      <c r="A21" s="45" t="s">
        <v>167</v>
      </c>
      <c r="BP21" s="58"/>
      <c r="BQ21" s="11"/>
    </row>
    <row r="22" spans="1:103">
      <c r="AK22" s="2" t="s">
        <v>13</v>
      </c>
      <c r="AT22" s="2" t="s">
        <v>13</v>
      </c>
      <c r="BP22" s="58"/>
      <c r="BQ22" s="11"/>
    </row>
    <row r="23" spans="1:103">
      <c r="AK23" s="2" t="s">
        <v>13</v>
      </c>
      <c r="AT23" s="2" t="s">
        <v>13</v>
      </c>
      <c r="BP23" s="58"/>
      <c r="BQ23" s="11"/>
    </row>
    <row r="24" spans="1:103">
      <c r="AK24" s="2" t="s">
        <v>13</v>
      </c>
      <c r="AT24" s="2" t="s">
        <v>13</v>
      </c>
      <c r="BP24" s="58"/>
      <c r="BQ24" s="11"/>
    </row>
    <row r="25" spans="1:103">
      <c r="AJ25" s="23"/>
      <c r="AK25" s="8" t="s">
        <v>13</v>
      </c>
      <c r="AS25" s="8"/>
      <c r="AT25" s="8" t="s">
        <v>13</v>
      </c>
      <c r="BP25" s="59"/>
      <c r="BQ25" s="40"/>
    </row>
    <row r="26" spans="1:103">
      <c r="AJ26" s="23"/>
      <c r="AK26" s="8" t="s">
        <v>13</v>
      </c>
      <c r="AS26" s="41"/>
      <c r="AT26" s="41" t="s">
        <v>13</v>
      </c>
      <c r="BP26" s="57"/>
    </row>
    <row r="27" spans="1:103">
      <c r="AJ27" s="33"/>
      <c r="AK27" s="8" t="s">
        <v>13</v>
      </c>
      <c r="AS27" s="11"/>
      <c r="AT27" s="11" t="s">
        <v>13</v>
      </c>
      <c r="BP27" s="58"/>
      <c r="BQ27" s="11"/>
    </row>
    <row r="28" spans="1:103">
      <c r="AJ28" s="7"/>
      <c r="AK28" s="7" t="s">
        <v>13</v>
      </c>
      <c r="AS28" s="10"/>
      <c r="AT28" s="11" t="s">
        <v>13</v>
      </c>
      <c r="BP28" s="58"/>
      <c r="BQ28" s="11"/>
    </row>
    <row r="29" spans="1:103">
      <c r="AJ29" s="7"/>
      <c r="AK29" s="7" t="s">
        <v>13</v>
      </c>
      <c r="AS29" s="10"/>
      <c r="AT29" s="11" t="s">
        <v>13</v>
      </c>
      <c r="BP29" s="58"/>
      <c r="BQ29" s="11"/>
    </row>
    <row r="30" spans="1:103">
      <c r="AJ30" s="23"/>
      <c r="AK30" s="8" t="s">
        <v>13</v>
      </c>
      <c r="AS30" s="11"/>
      <c r="AT30" s="11" t="s">
        <v>13</v>
      </c>
      <c r="BP30" s="57"/>
    </row>
    <row r="31" spans="1:103">
      <c r="AJ31" s="33"/>
      <c r="AK31" s="8" t="s">
        <v>13</v>
      </c>
      <c r="AS31" s="41"/>
      <c r="AT31" s="41" t="s">
        <v>13</v>
      </c>
      <c r="BP31" s="57"/>
    </row>
    <row r="32" spans="1:103">
      <c r="AJ32" s="23"/>
      <c r="AK32" s="8" t="s">
        <v>13</v>
      </c>
      <c r="AS32" s="8"/>
      <c r="AT32" s="8" t="s">
        <v>13</v>
      </c>
      <c r="BP32" s="57"/>
    </row>
    <row r="33" spans="1:68">
      <c r="AK33" s="2" t="s">
        <v>13</v>
      </c>
      <c r="AT33" s="2" t="s">
        <v>13</v>
      </c>
      <c r="BP33" s="57"/>
    </row>
    <row r="34" spans="1:68">
      <c r="AK34" s="2" t="s">
        <v>13</v>
      </c>
      <c r="AT34" s="2" t="s">
        <v>13</v>
      </c>
      <c r="BP34" s="57"/>
    </row>
    <row r="35" spans="1:68">
      <c r="AK35" s="2" t="s">
        <v>13</v>
      </c>
      <c r="AT35" s="2" t="s">
        <v>13</v>
      </c>
      <c r="BP35" s="57"/>
    </row>
    <row r="36" spans="1:68">
      <c r="AK36" s="2" t="s">
        <v>13</v>
      </c>
      <c r="AT36" s="2" t="s">
        <v>13</v>
      </c>
      <c r="BP36" s="57"/>
    </row>
    <row r="37" spans="1:68">
      <c r="AK37" s="2" t="s">
        <v>13</v>
      </c>
      <c r="AT37" s="2" t="s">
        <v>13</v>
      </c>
      <c r="BP37" s="57"/>
    </row>
    <row r="43" spans="1:68" s="2" customFormat="1" ht="11.25">
      <c r="A43" s="45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48"/>
      <c r="Q43" s="48"/>
      <c r="R43" s="48"/>
      <c r="S43" s="48"/>
      <c r="T43" s="38"/>
      <c r="U43" s="38"/>
      <c r="V43" s="38"/>
      <c r="W43" s="38"/>
      <c r="X43" s="38"/>
      <c r="Y43" s="38"/>
      <c r="Z43" s="448">
        <v>42864.635367939816</v>
      </c>
      <c r="AA43" s="448"/>
      <c r="AB43" s="448"/>
      <c r="AC43" s="448"/>
      <c r="AD43" s="448"/>
      <c r="AE43" s="448"/>
      <c r="AF43" s="448"/>
      <c r="AG43" s="448"/>
      <c r="AH43" s="448"/>
    </row>
    <row r="44" spans="1:68" s="2" customFormat="1" ht="10.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68" s="2" customFormat="1">
      <c r="A45" s="3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50"/>
      <c r="AA45" s="50"/>
      <c r="AB45" s="50"/>
      <c r="AC45" s="50"/>
      <c r="AD45" s="50"/>
      <c r="AE45" s="50"/>
      <c r="AF45" s="50"/>
      <c r="AG45" s="3"/>
      <c r="AH45" s="3"/>
    </row>
    <row r="46" spans="1:68" s="2" customFormat="1" ht="10.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</sheetData>
  <sheetProtection algorithmName="SHA-512" hashValue="dGFVZBDMFuKGKia2qxlUGkHikrVq+gaEKj2hSLPtJBvbbn2Qf8nOxzws21at86buNSD73yt4OVBUut9/bzImKA==" saltValue="zyw8M8SpD2CwR9YmmefDMg==" spinCount="100000" sheet="1" objects="1" scenarios="1"/>
  <mergeCells count="4">
    <mergeCell ref="A1:AE1"/>
    <mergeCell ref="AM8:AR8"/>
    <mergeCell ref="AA9:AD9"/>
    <mergeCell ref="Z43:AH43"/>
  </mergeCells>
  <conditionalFormatting sqref="B7:Z7">
    <cfRule type="cellIs" dxfId="19" priority="4" operator="lessThan">
      <formula>0</formula>
    </cfRule>
    <cfRule type="cellIs" dxfId="18" priority="5" operator="greaterThan">
      <formula>0</formula>
    </cfRule>
    <cfRule type="cellIs" priority="6" operator="equal">
      <formula>0</formula>
    </cfRule>
  </conditionalFormatting>
  <conditionalFormatting sqref="AA5:AE6">
    <cfRule type="cellIs" dxfId="17" priority="1" operator="lessThan">
      <formula>0</formula>
    </cfRule>
    <cfRule type="cellIs" dxfId="16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5" orientation="landscape" r:id="rId1"/>
  <headerFooter scaleWithDoc="0" alignWithMargins="0"/>
  <colBreaks count="1" manualBreakCount="1">
    <brk id="25" max="19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D00-00001A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'Imp_Exp_Madeira (2)'!B6:Y6</xm:f>
              <xm:sqref>AE6</xm:sqref>
            </x14:sparkline>
          </x14:sparklines>
        </x14:sparklineGroup>
        <x14:sparklineGroup lineWeight="1.5" displayEmptyCellsAs="gap" xr2:uid="{00000000-0003-0000-0D00-00001B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'Imp_Exp_Madeira (2)'!B5:Y5</xm:f>
              <xm:sqref>AE5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1">
    <pageSetUpPr fitToPage="1"/>
  </sheetPr>
  <dimension ref="A1:CY46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47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17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2"/>
      <c r="AT4" s="2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27" customHeight="1">
      <c r="A5" s="55" t="s">
        <v>10</v>
      </c>
      <c r="B5" s="56">
        <v>603.256665</v>
      </c>
      <c r="C5" s="56">
        <v>476.099783</v>
      </c>
      <c r="D5" s="56">
        <v>429.58619299999998</v>
      </c>
      <c r="E5" s="56">
        <v>401.11949399999997</v>
      </c>
      <c r="F5" s="56">
        <v>394.74756500000001</v>
      </c>
      <c r="G5" s="56">
        <v>421.25855799999999</v>
      </c>
      <c r="H5" s="56">
        <v>480.68384099999997</v>
      </c>
      <c r="I5" s="56">
        <v>506.188761</v>
      </c>
      <c r="J5" s="56">
        <v>478.34454399999998</v>
      </c>
      <c r="K5" s="56">
        <v>424.81723199999999</v>
      </c>
      <c r="L5" s="56">
        <v>564.03490099999999</v>
      </c>
      <c r="M5" s="56">
        <v>534.14200200000005</v>
      </c>
      <c r="N5" s="56">
        <v>526.51354000000003</v>
      </c>
      <c r="O5" s="56">
        <v>534.27397199999996</v>
      </c>
      <c r="P5" s="56">
        <v>506.34794300000004</v>
      </c>
      <c r="Q5" s="56">
        <v>633.12140699999998</v>
      </c>
      <c r="R5" s="56">
        <v>629.74970299999995</v>
      </c>
      <c r="S5" s="56">
        <v>647.85988300000008</v>
      </c>
      <c r="T5" s="14">
        <v>673.26840700000002</v>
      </c>
      <c r="U5" s="14">
        <v>640.053946</v>
      </c>
      <c r="V5" s="14">
        <v>573.78496100000007</v>
      </c>
      <c r="W5" s="14">
        <v>766.93908899999997</v>
      </c>
      <c r="X5" s="14">
        <v>909.044893</v>
      </c>
      <c r="Y5" s="14">
        <v>804.78012699999999</v>
      </c>
      <c r="Z5" s="15">
        <f>AVERAGE(B5:Y5)</f>
        <v>565.00072541666657</v>
      </c>
      <c r="AA5" s="223">
        <f>IFERROR((Y5/B5)^(1/($Y$4-$B$4))-1,"")</f>
        <v>1.2610429846183102E-2</v>
      </c>
      <c r="AB5" s="223">
        <f>IFERROR((Y5-B5)/B5,"")</f>
        <v>0.33405923828458656</v>
      </c>
      <c r="AC5" s="223">
        <f>IFERROR((Y5/L5)^(1/($Y$4-$L$4))-1,"")</f>
        <v>2.7719774065093628E-2</v>
      </c>
      <c r="AD5" s="223">
        <f>IFERROR((Y5-L5)/L5,"")</f>
        <v>0.42682682503010572</v>
      </c>
      <c r="AE5" s="225"/>
      <c r="AF5" s="14"/>
      <c r="AG5" s="14"/>
      <c r="AH5" s="14"/>
      <c r="AI5" s="7"/>
      <c r="AJ5" s="7"/>
      <c r="AK5" s="7"/>
      <c r="AS5" s="2"/>
      <c r="AT5" s="2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57"/>
      <c r="BQ5" s="2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27" customHeight="1">
      <c r="A6" s="55" t="s">
        <v>11</v>
      </c>
      <c r="B6" s="56">
        <v>73.369557999999998</v>
      </c>
      <c r="C6" s="56">
        <v>92.401829000000006</v>
      </c>
      <c r="D6" s="56">
        <v>68.070037999999997</v>
      </c>
      <c r="E6" s="56">
        <v>59.287678</v>
      </c>
      <c r="F6" s="56">
        <v>54.526997000000001</v>
      </c>
      <c r="G6" s="56">
        <v>32.136516</v>
      </c>
      <c r="H6" s="56">
        <v>37.950780000000002</v>
      </c>
      <c r="I6" s="56">
        <v>43.992694999999998</v>
      </c>
      <c r="J6" s="56">
        <v>47.835566999999998</v>
      </c>
      <c r="K6" s="56">
        <v>41.644337</v>
      </c>
      <c r="L6" s="56">
        <v>72.422121000000004</v>
      </c>
      <c r="M6" s="56">
        <v>55.210067000000002</v>
      </c>
      <c r="N6" s="56">
        <v>49.867493000000003</v>
      </c>
      <c r="O6" s="56">
        <v>65.215609999999998</v>
      </c>
      <c r="P6" s="56">
        <v>67.338751000000002</v>
      </c>
      <c r="Q6" s="56">
        <v>74.479900000000001</v>
      </c>
      <c r="R6" s="56">
        <v>80.191385999999994</v>
      </c>
      <c r="S6" s="56">
        <v>99.579206999999997</v>
      </c>
      <c r="T6" s="14">
        <v>127.26637099999999</v>
      </c>
      <c r="U6" s="14">
        <v>99.788721999999993</v>
      </c>
      <c r="V6" s="14">
        <v>72.597463000000005</v>
      </c>
      <c r="W6" s="14">
        <v>98.213337999999993</v>
      </c>
      <c r="X6" s="14">
        <v>126.448667</v>
      </c>
      <c r="Y6" s="14">
        <v>106.014551</v>
      </c>
      <c r="Z6" s="15">
        <f>AVERAGE(B6:Y6)</f>
        <v>72.743735083333334</v>
      </c>
      <c r="AA6" s="228">
        <f>IFERROR((Y6/B6)^(1/($Y$4-$B$4))-1,"")</f>
        <v>1.6131656474785538E-2</v>
      </c>
      <c r="AB6" s="228">
        <f>IFERROR((Y6-B6)/B6,"")</f>
        <v>0.44493920762068651</v>
      </c>
      <c r="AC6" s="228">
        <f>IFERROR((Y6/L6)^(1/($Y$4-$L$4))-1,"")</f>
        <v>2.974650365099496E-2</v>
      </c>
      <c r="AD6" s="228">
        <f>IFERROR((Y6-L6)/L6,"")</f>
        <v>0.46384211807328857</v>
      </c>
      <c r="AE6" s="225"/>
      <c r="AF6" s="14"/>
      <c r="AG6" s="14"/>
      <c r="AH6" s="14"/>
      <c r="AI6" s="7"/>
      <c r="AJ6" s="7"/>
      <c r="AK6" s="7"/>
      <c r="AL6" s="11"/>
      <c r="AS6" s="2"/>
      <c r="AT6" s="2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57"/>
      <c r="BQ6" s="2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9.5" customHeight="1">
      <c r="A7" s="19" t="s">
        <v>6</v>
      </c>
      <c r="B7" s="20">
        <f t="shared" ref="B7:Z7" si="0">B5-B6</f>
        <v>529.88710700000001</v>
      </c>
      <c r="C7" s="20">
        <f t="shared" si="0"/>
        <v>383.69795399999998</v>
      </c>
      <c r="D7" s="20">
        <f t="shared" si="0"/>
        <v>361.51615499999997</v>
      </c>
      <c r="E7" s="20">
        <f t="shared" si="0"/>
        <v>341.831816</v>
      </c>
      <c r="F7" s="20">
        <f t="shared" si="0"/>
        <v>340.22056800000001</v>
      </c>
      <c r="G7" s="20">
        <f t="shared" si="0"/>
        <v>389.12204199999996</v>
      </c>
      <c r="H7" s="20">
        <f t="shared" si="0"/>
        <v>442.73306099999996</v>
      </c>
      <c r="I7" s="20">
        <f t="shared" si="0"/>
        <v>462.19606599999997</v>
      </c>
      <c r="J7" s="20">
        <f t="shared" si="0"/>
        <v>430.50897699999996</v>
      </c>
      <c r="K7" s="20">
        <f t="shared" si="0"/>
        <v>383.17289499999998</v>
      </c>
      <c r="L7" s="20">
        <f t="shared" si="0"/>
        <v>491.61277999999999</v>
      </c>
      <c r="M7" s="20">
        <f t="shared" si="0"/>
        <v>478.93193500000007</v>
      </c>
      <c r="N7" s="20">
        <f t="shared" si="0"/>
        <v>476.64604700000001</v>
      </c>
      <c r="O7" s="20">
        <f t="shared" si="0"/>
        <v>469.05836199999999</v>
      </c>
      <c r="P7" s="20">
        <f t="shared" si="0"/>
        <v>439.00919200000004</v>
      </c>
      <c r="Q7" s="20">
        <f t="shared" si="0"/>
        <v>558.64150699999993</v>
      </c>
      <c r="R7" s="20">
        <f t="shared" si="0"/>
        <v>549.55831699999999</v>
      </c>
      <c r="S7" s="20">
        <f t="shared" si="0"/>
        <v>548.28067600000008</v>
      </c>
      <c r="T7" s="20">
        <f t="shared" si="0"/>
        <v>546.00203600000009</v>
      </c>
      <c r="U7" s="20">
        <f t="shared" si="0"/>
        <v>540.26522399999999</v>
      </c>
      <c r="V7" s="20">
        <f t="shared" si="0"/>
        <v>501.18749800000006</v>
      </c>
      <c r="W7" s="20">
        <f t="shared" si="0"/>
        <v>668.72575099999995</v>
      </c>
      <c r="X7" s="20">
        <f t="shared" si="0"/>
        <v>782.596226</v>
      </c>
      <c r="Y7" s="20">
        <f t="shared" si="0"/>
        <v>698.76557600000001</v>
      </c>
      <c r="Z7" s="21">
        <f t="shared" si="0"/>
        <v>492.25699033333325</v>
      </c>
      <c r="AA7" s="90"/>
      <c r="AB7" s="90"/>
      <c r="AC7" s="22"/>
      <c r="AD7" s="14"/>
      <c r="AE7" s="14"/>
      <c r="AF7" s="14"/>
      <c r="AG7" s="14"/>
      <c r="AH7" s="14"/>
      <c r="AI7" s="23"/>
      <c r="AJ7" s="23"/>
      <c r="AL7" s="11"/>
      <c r="AM7" s="24"/>
      <c r="AN7" s="24"/>
      <c r="AO7" s="24"/>
      <c r="AP7" s="24"/>
      <c r="AQ7" s="24"/>
      <c r="AS7" s="2"/>
      <c r="AT7" s="2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57"/>
      <c r="BQ7" s="2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9.5" customHeight="1">
      <c r="A8" s="25" t="s">
        <v>7</v>
      </c>
      <c r="B8" s="26">
        <f t="shared" ref="B8:Z8" si="1">B5/B6</f>
        <v>8.2221657243730437</v>
      </c>
      <c r="C8" s="26">
        <f t="shared" si="1"/>
        <v>5.152493063746606</v>
      </c>
      <c r="D8" s="26">
        <f t="shared" si="1"/>
        <v>6.3109439280759618</v>
      </c>
      <c r="E8" s="26">
        <f t="shared" si="1"/>
        <v>6.7656468853443705</v>
      </c>
      <c r="F8" s="26">
        <f t="shared" si="1"/>
        <v>7.2394884500974808</v>
      </c>
      <c r="G8" s="26">
        <f t="shared" si="1"/>
        <v>13.108407831141372</v>
      </c>
      <c r="H8" s="26">
        <f t="shared" si="1"/>
        <v>12.665980541111407</v>
      </c>
      <c r="I8" s="26">
        <f t="shared" si="1"/>
        <v>11.506200313483864</v>
      </c>
      <c r="J8" s="26">
        <f t="shared" si="1"/>
        <v>9.9997674115580146</v>
      </c>
      <c r="K8" s="26">
        <f t="shared" si="1"/>
        <v>10.201080449425813</v>
      </c>
      <c r="L8" s="26">
        <f t="shared" si="1"/>
        <v>7.788157723245912</v>
      </c>
      <c r="M8" s="26">
        <f t="shared" si="1"/>
        <v>9.6747211337381653</v>
      </c>
      <c r="N8" s="26">
        <f t="shared" si="1"/>
        <v>10.558251645014519</v>
      </c>
      <c r="O8" s="26">
        <f t="shared" si="1"/>
        <v>8.1924246664257225</v>
      </c>
      <c r="P8" s="26">
        <f t="shared" si="1"/>
        <v>7.5194139404219129</v>
      </c>
      <c r="Q8" s="26">
        <f t="shared" si="1"/>
        <v>8.5005673611269614</v>
      </c>
      <c r="R8" s="26">
        <f t="shared" si="1"/>
        <v>7.8530841579418516</v>
      </c>
      <c r="S8" s="26">
        <f t="shared" si="1"/>
        <v>6.5059755195680573</v>
      </c>
      <c r="T8" s="26">
        <f t="shared" si="1"/>
        <v>5.2902302604354148</v>
      </c>
      <c r="U8" s="26">
        <f t="shared" si="1"/>
        <v>6.4140910232320643</v>
      </c>
      <c r="V8" s="26">
        <f t="shared" si="1"/>
        <v>7.9036503107553502</v>
      </c>
      <c r="W8" s="26">
        <f t="shared" si="1"/>
        <v>7.8089097124465932</v>
      </c>
      <c r="X8" s="26">
        <f t="shared" si="1"/>
        <v>7.1890429101953286</v>
      </c>
      <c r="Y8" s="26">
        <f t="shared" si="1"/>
        <v>7.5912232746238768</v>
      </c>
      <c r="Z8" s="27">
        <f t="shared" si="1"/>
        <v>7.7670018561655709</v>
      </c>
      <c r="AA8" s="90"/>
      <c r="AB8" s="90"/>
      <c r="AC8" s="22"/>
      <c r="AD8" s="22"/>
      <c r="AE8" s="22"/>
      <c r="AF8" s="22"/>
      <c r="AG8" s="22"/>
      <c r="AH8" s="22"/>
      <c r="AI8" s="23"/>
      <c r="AJ8" s="23"/>
      <c r="AL8" s="11"/>
      <c r="AM8" s="446"/>
      <c r="AN8" s="446"/>
      <c r="AO8" s="446"/>
      <c r="AP8" s="446"/>
      <c r="AQ8" s="446"/>
      <c r="AR8" s="446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57"/>
      <c r="BQ8" s="2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>
      <c r="A9" s="28"/>
      <c r="J9" s="29"/>
      <c r="K9" s="29"/>
      <c r="L9" s="29"/>
      <c r="M9" s="29"/>
      <c r="N9" s="29"/>
      <c r="Q9" s="30"/>
      <c r="R9" s="31"/>
      <c r="S9" s="31"/>
      <c r="T9" s="190"/>
      <c r="U9" s="190"/>
      <c r="V9" s="190"/>
      <c r="W9" s="190"/>
      <c r="X9" s="190"/>
      <c r="Y9" s="190"/>
      <c r="Z9" s="190"/>
      <c r="AA9" s="447" t="s">
        <v>101</v>
      </c>
      <c r="AB9" s="447"/>
      <c r="AC9" s="447"/>
      <c r="AD9" s="447"/>
      <c r="AE9" s="31"/>
      <c r="AF9" s="31"/>
      <c r="AG9" s="31"/>
      <c r="AH9" s="31"/>
      <c r="AI9" s="23"/>
      <c r="AJ9" s="23"/>
      <c r="AM9" s="11"/>
      <c r="AN9" s="11"/>
      <c r="AO9" s="11"/>
      <c r="AP9" s="11"/>
      <c r="AQ9" s="11"/>
      <c r="AR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57"/>
      <c r="BQ9" s="2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8" customHeight="1">
      <c r="A10" s="3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3"/>
      <c r="AJ10" s="33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57"/>
      <c r="BQ10" s="2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36" customFormat="1" ht="18" customHeight="1">
      <c r="A11" s="3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34"/>
      <c r="AJ11" s="33"/>
      <c r="AK11" s="8"/>
      <c r="AL11" s="8"/>
      <c r="AM11" s="35"/>
      <c r="AN11" s="35"/>
      <c r="AO11" s="35"/>
      <c r="AP11" s="35"/>
      <c r="AQ11" s="35"/>
      <c r="AR11" s="35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57"/>
      <c r="BQ11" s="2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</row>
    <row r="12" spans="1:103" s="39" customFormat="1" ht="18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4"/>
      <c r="AJ12" s="33"/>
      <c r="AK12" s="8"/>
      <c r="AL12" s="8"/>
      <c r="AM12" s="35"/>
      <c r="AN12" s="35"/>
      <c r="AO12" s="35"/>
      <c r="AP12" s="35"/>
      <c r="AQ12" s="35"/>
      <c r="AR12" s="35"/>
      <c r="AS12" s="10"/>
      <c r="AT12" s="11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57"/>
      <c r="BQ12" s="2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</row>
    <row r="13" spans="1:103" s="41" customFormat="1" ht="18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4"/>
      <c r="AJ13" s="33"/>
      <c r="AK13" s="8"/>
      <c r="AL13" s="8"/>
      <c r="AM13" s="35"/>
      <c r="AN13" s="35"/>
      <c r="AO13" s="35"/>
      <c r="AP13" s="35"/>
      <c r="AQ13" s="35"/>
      <c r="AR13" s="35"/>
      <c r="AS13" s="10"/>
      <c r="AT13" s="11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57"/>
      <c r="BQ13" s="2"/>
      <c r="BR13" s="2"/>
      <c r="BS13" s="2"/>
      <c r="BT13" s="2"/>
      <c r="BU13" s="2"/>
      <c r="BV13" s="2"/>
      <c r="BW13" s="2"/>
      <c r="BX13" s="2"/>
      <c r="BY13" s="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</row>
    <row r="14" spans="1:103" s="41" customFormat="1" ht="18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43"/>
      <c r="AJ14" s="23"/>
      <c r="AK14" s="8"/>
      <c r="AL14" s="8"/>
      <c r="AM14" s="35"/>
      <c r="AN14" s="35"/>
      <c r="AO14" s="35"/>
      <c r="AP14" s="35"/>
      <c r="AQ14" s="35"/>
      <c r="AR14" s="35"/>
      <c r="AS14" s="39"/>
      <c r="AT14" s="39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58"/>
      <c r="BQ14" s="11"/>
      <c r="BR14" s="2"/>
      <c r="BS14" s="2"/>
      <c r="BT14" s="2"/>
      <c r="BU14" s="2"/>
      <c r="BV14" s="2"/>
      <c r="BW14" s="2"/>
      <c r="BX14" s="2"/>
      <c r="BY14" s="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</row>
    <row r="15" spans="1:103" s="8" customFormat="1" ht="18" customHeigh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43"/>
      <c r="AJ15" s="23"/>
      <c r="AM15" s="35"/>
      <c r="AN15" s="35"/>
      <c r="AO15" s="35"/>
      <c r="AP15" s="35"/>
      <c r="AQ15" s="35"/>
      <c r="AR15" s="35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58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8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3"/>
      <c r="AJ16" s="23"/>
      <c r="AM16" s="35"/>
      <c r="AN16" s="35"/>
      <c r="AO16" s="35"/>
      <c r="AP16" s="35"/>
      <c r="AQ16" s="35"/>
      <c r="AR16" s="35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58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8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43"/>
      <c r="AJ17" s="23"/>
      <c r="AM17" s="35"/>
      <c r="AN17" s="35"/>
      <c r="AO17" s="35"/>
      <c r="AP17" s="23"/>
      <c r="AQ17" s="35"/>
      <c r="AR17" s="35"/>
      <c r="AS17" s="2"/>
      <c r="AT17" s="2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57"/>
      <c r="BQ17" s="2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3"/>
      <c r="AJ18" s="23"/>
      <c r="AM18" s="35"/>
      <c r="AN18" s="35"/>
      <c r="AO18" s="35"/>
      <c r="AP18" s="23"/>
      <c r="AQ18" s="35"/>
      <c r="AR18" s="35"/>
      <c r="AS18" s="2"/>
      <c r="AT18" s="2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58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8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3"/>
      <c r="AJ19" s="23"/>
      <c r="AM19" s="35"/>
      <c r="AN19" s="35"/>
      <c r="AO19" s="35"/>
      <c r="AP19" s="23"/>
      <c r="AQ19" s="35"/>
      <c r="AR19" s="35"/>
      <c r="AS19" s="2"/>
      <c r="AT19" s="2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58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2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3"/>
      <c r="AJ20" s="23"/>
      <c r="AL20" s="11"/>
      <c r="AM20" s="35"/>
      <c r="AN20" s="35"/>
      <c r="AO20" s="35"/>
      <c r="AP20" s="23"/>
      <c r="AQ20" s="35"/>
      <c r="AR20" s="35"/>
      <c r="AS20" s="2"/>
      <c r="AT20" s="2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58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>
      <c r="A21" s="45" t="s">
        <v>167</v>
      </c>
      <c r="BP21" s="58"/>
      <c r="BQ21" s="11"/>
    </row>
    <row r="22" spans="1:103">
      <c r="AT22" s="2" t="s">
        <v>13</v>
      </c>
      <c r="BP22" s="58"/>
      <c r="BQ22" s="11"/>
    </row>
    <row r="23" spans="1:103">
      <c r="AT23" s="2" t="s">
        <v>13</v>
      </c>
      <c r="BP23" s="58"/>
      <c r="BQ23" s="11"/>
    </row>
    <row r="24" spans="1:103">
      <c r="AT24" s="2" t="s">
        <v>13</v>
      </c>
      <c r="BP24" s="58"/>
      <c r="BQ24" s="11"/>
    </row>
    <row r="25" spans="1:103">
      <c r="AS25" s="8"/>
      <c r="AT25" s="8" t="s">
        <v>13</v>
      </c>
      <c r="BP25" s="59"/>
      <c r="BQ25" s="40"/>
    </row>
    <row r="26" spans="1:103">
      <c r="AS26" s="41"/>
      <c r="AT26" s="41" t="s">
        <v>13</v>
      </c>
      <c r="BP26" s="57"/>
    </row>
    <row r="27" spans="1:103">
      <c r="AS27" s="11"/>
      <c r="AT27" s="11" t="s">
        <v>13</v>
      </c>
      <c r="BP27" s="58"/>
      <c r="BQ27" s="11"/>
    </row>
    <row r="28" spans="1:103">
      <c r="AS28" s="10"/>
      <c r="AT28" s="11" t="s">
        <v>13</v>
      </c>
      <c r="BP28" s="58"/>
      <c r="BQ28" s="11"/>
    </row>
    <row r="29" spans="1:103">
      <c r="AS29" s="10"/>
      <c r="AT29" s="11" t="s">
        <v>13</v>
      </c>
      <c r="BP29" s="58"/>
      <c r="BQ29" s="11"/>
    </row>
    <row r="30" spans="1:103">
      <c r="AS30" s="11"/>
      <c r="AT30" s="11" t="s">
        <v>13</v>
      </c>
      <c r="BP30" s="57"/>
    </row>
    <row r="31" spans="1:103">
      <c r="AS31" s="41"/>
      <c r="AT31" s="41" t="s">
        <v>13</v>
      </c>
      <c r="BP31" s="57"/>
    </row>
    <row r="32" spans="1:103">
      <c r="AS32" s="8"/>
      <c r="AT32" s="8" t="s">
        <v>13</v>
      </c>
      <c r="BP32" s="57"/>
    </row>
    <row r="33" spans="1:68">
      <c r="AT33" s="2" t="s">
        <v>13</v>
      </c>
      <c r="BP33" s="57"/>
    </row>
    <row r="34" spans="1:68">
      <c r="AT34" s="2" t="s">
        <v>13</v>
      </c>
      <c r="BP34" s="57"/>
    </row>
    <row r="35" spans="1:68">
      <c r="AT35" s="2" t="s">
        <v>13</v>
      </c>
      <c r="BP35" s="57"/>
    </row>
    <row r="36" spans="1:68">
      <c r="AT36" s="2" t="s">
        <v>13</v>
      </c>
      <c r="BP36" s="57"/>
    </row>
    <row r="37" spans="1:68">
      <c r="AT37" s="2" t="s">
        <v>13</v>
      </c>
      <c r="BP37" s="57"/>
    </row>
    <row r="43" spans="1:68" s="2" customFormat="1" ht="11.25">
      <c r="A43" s="45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48"/>
      <c r="Q43" s="48"/>
      <c r="R43" s="48"/>
      <c r="S43" s="48"/>
      <c r="T43" s="38"/>
      <c r="U43" s="38"/>
      <c r="V43" s="38"/>
      <c r="W43" s="38"/>
      <c r="X43" s="38"/>
      <c r="Y43" s="38"/>
      <c r="Z43" s="448"/>
      <c r="AA43" s="448"/>
      <c r="AB43" s="448"/>
      <c r="AC43" s="448"/>
      <c r="AD43" s="448"/>
      <c r="AE43" s="448"/>
      <c r="AF43" s="448"/>
      <c r="AG43" s="448"/>
      <c r="AH43" s="448"/>
    </row>
    <row r="44" spans="1:68" s="2" customFormat="1" ht="10.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68" s="2" customFormat="1">
      <c r="A45" s="3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50"/>
      <c r="AA45" s="50"/>
      <c r="AB45" s="50"/>
      <c r="AC45" s="50"/>
      <c r="AD45" s="50"/>
      <c r="AE45" s="50"/>
      <c r="AF45" s="50"/>
      <c r="AG45" s="3"/>
      <c r="AH45" s="3"/>
    </row>
    <row r="46" spans="1:68" s="2" customFormat="1" ht="10.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</sheetData>
  <sheetProtection algorithmName="SHA-512" hashValue="B9hhQHF+CXdyUBrtQzlrqg4ZeUIV8eG8ULGuD6OOIF2bkXbOzc0cTY8kOOHuLuFXP3ANppS6aRVWAUe2IA3DSw==" saltValue="ymif7l6YtfcpFPRc9v5Fjg==" spinCount="100000" sheet="1" objects="1" scenarios="1"/>
  <mergeCells count="4">
    <mergeCell ref="A1:AE1"/>
    <mergeCell ref="AM8:AR8"/>
    <mergeCell ref="AA9:AD9"/>
    <mergeCell ref="Z43:AH43"/>
  </mergeCells>
  <conditionalFormatting sqref="B7:Z7">
    <cfRule type="cellIs" dxfId="15" priority="4" operator="lessThan">
      <formula>0</formula>
    </cfRule>
    <cfRule type="cellIs" dxfId="14" priority="5" operator="greaterThan">
      <formula>0</formula>
    </cfRule>
    <cfRule type="cellIs" priority="6" operator="equal">
      <formula>0</formula>
    </cfRule>
  </conditionalFormatting>
  <conditionalFormatting sqref="AA5:AE6">
    <cfRule type="cellIs" dxfId="13" priority="1" operator="lessThan">
      <formula>0</formula>
    </cfRule>
    <cfRule type="cellIs" dxfId="12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7" orientation="landscape" r:id="rId1"/>
  <headerFooter scaleWithDoc="0" alignWithMargins="0"/>
  <colBreaks count="1" manualBreakCount="1">
    <brk id="25" max="19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E00-00001C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'Imp_Exp_PastaMadeira (2)'!B6:Y6</xm:f>
              <xm:sqref>AE6</xm:sqref>
            </x14:sparkline>
          </x14:sparklines>
        </x14:sparklineGroup>
        <x14:sparklineGroup lineWeight="1.5" displayEmptyCellsAs="gap" xr2:uid="{00000000-0003-0000-0E00-00001D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'Imp_Exp_PastaMadeira (2)'!B5:Y5</xm:f>
              <xm:sqref>AE5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2">
    <pageSetUpPr fitToPage="1"/>
  </sheetPr>
  <dimension ref="A1:CY46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47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113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2"/>
      <c r="AT4" s="2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27" customHeight="1">
      <c r="A5" s="55" t="s">
        <v>10</v>
      </c>
      <c r="B5" s="56">
        <v>776.48786900000005</v>
      </c>
      <c r="C5" s="56">
        <v>804.54102399999999</v>
      </c>
      <c r="D5" s="56">
        <v>859.14774999999997</v>
      </c>
      <c r="E5" s="56">
        <v>950.52106800000001</v>
      </c>
      <c r="F5" s="56">
        <v>929.07033000000001</v>
      </c>
      <c r="G5" s="56">
        <v>941.43898000000002</v>
      </c>
      <c r="H5" s="56">
        <v>1050.499176</v>
      </c>
      <c r="I5" s="56">
        <v>1119.5743050000001</v>
      </c>
      <c r="J5" s="56">
        <v>1158.688985</v>
      </c>
      <c r="K5" s="56">
        <v>1118.465944</v>
      </c>
      <c r="L5" s="56">
        <v>1474.1564699999999</v>
      </c>
      <c r="M5" s="56">
        <v>1572.2115200000001</v>
      </c>
      <c r="N5" s="56">
        <v>1601.243062</v>
      </c>
      <c r="O5" s="56">
        <v>1696.9774849999999</v>
      </c>
      <c r="P5" s="56">
        <v>1707.8326420000001</v>
      </c>
      <c r="Q5" s="56">
        <v>1762.072461</v>
      </c>
      <c r="R5" s="56">
        <v>1776.7228580000001</v>
      </c>
      <c r="S5" s="56">
        <v>1842.1466820000001</v>
      </c>
      <c r="T5" s="14">
        <v>1954.8957990000001</v>
      </c>
      <c r="U5" s="14">
        <v>1961.6244389999999</v>
      </c>
      <c r="V5" s="14">
        <v>1681.7333189999999</v>
      </c>
      <c r="W5" s="14">
        <v>2008.630746</v>
      </c>
      <c r="X5" s="14">
        <v>2924.9120109999999</v>
      </c>
      <c r="Y5" s="14">
        <v>2295.938427</v>
      </c>
      <c r="Z5" s="15">
        <f>AVERAGE(B5:Y5)</f>
        <v>1498.7305563333332</v>
      </c>
      <c r="AA5" s="223">
        <f>IFERROR((Y5/B5)^(1/($Y$4-$B$4))-1,"")</f>
        <v>4.8264012789256405E-2</v>
      </c>
      <c r="AB5" s="223">
        <f>IFERROR((Y5-B5)/B5,"")</f>
        <v>1.9568245927097669</v>
      </c>
      <c r="AC5" s="223">
        <f>IFERROR((Y5/L5)^(1/($Y$4-$L$4))-1,"")</f>
        <v>3.4668627890671599E-2</v>
      </c>
      <c r="AD5" s="223">
        <f>IFERROR((Y5-L5)/L5,"")</f>
        <v>0.55745911219315836</v>
      </c>
      <c r="AE5" s="225"/>
      <c r="AF5" s="14"/>
      <c r="AG5" s="14"/>
      <c r="AH5" s="14"/>
      <c r="AI5" s="7"/>
      <c r="AJ5" s="7"/>
      <c r="AK5" s="7"/>
      <c r="AS5" s="2"/>
      <c r="AT5" s="2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57"/>
      <c r="BQ5" s="2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27" customHeight="1">
      <c r="A6" s="55" t="s">
        <v>11</v>
      </c>
      <c r="B6" s="56">
        <v>885.45548199999996</v>
      </c>
      <c r="C6" s="56">
        <v>935.835418</v>
      </c>
      <c r="D6" s="56">
        <v>946.09276999999997</v>
      </c>
      <c r="E6" s="56">
        <v>941.42293400000005</v>
      </c>
      <c r="F6" s="56">
        <v>965.26821399999994</v>
      </c>
      <c r="G6" s="56">
        <v>978.10788400000001</v>
      </c>
      <c r="H6" s="56">
        <v>1038.9789519999999</v>
      </c>
      <c r="I6" s="56">
        <v>1136.1406930000001</v>
      </c>
      <c r="J6" s="56">
        <v>1135.720581</v>
      </c>
      <c r="K6" s="56">
        <v>1051.060563</v>
      </c>
      <c r="L6" s="56">
        <v>1118.5718429999999</v>
      </c>
      <c r="M6" s="56">
        <v>1132.1380770000001</v>
      </c>
      <c r="N6" s="56">
        <v>924.99701000000005</v>
      </c>
      <c r="O6" s="56">
        <v>945.95211300000005</v>
      </c>
      <c r="P6" s="56">
        <v>987.10651800000005</v>
      </c>
      <c r="Q6" s="56">
        <v>1010.4169300000001</v>
      </c>
      <c r="R6" s="56">
        <v>984.9940180000001</v>
      </c>
      <c r="S6" s="56">
        <v>1050.289074</v>
      </c>
      <c r="T6" s="14">
        <v>1108.034903</v>
      </c>
      <c r="U6" s="14">
        <v>1109.1523189999998</v>
      </c>
      <c r="V6" s="14">
        <v>982.77507600000001</v>
      </c>
      <c r="W6" s="14">
        <v>1206.5417870000001</v>
      </c>
      <c r="X6" s="14">
        <v>1589.910523</v>
      </c>
      <c r="Y6" s="14">
        <v>1348.6568139999999</v>
      </c>
      <c r="Z6" s="15">
        <f>AVERAGE(B6:Y6)</f>
        <v>1063.0675206666667</v>
      </c>
      <c r="AA6" s="228">
        <f>IFERROR((Y6/B6)^(1/($Y$4-$B$4))-1,"")</f>
        <v>1.8462371028488134E-2</v>
      </c>
      <c r="AB6" s="228">
        <f>IFERROR((Y6-B6)/B6,"")</f>
        <v>0.52312210090309208</v>
      </c>
      <c r="AC6" s="228">
        <f>IFERROR((Y6/L6)^(1/($Y$4-$L$4))-1,"")</f>
        <v>1.4492974177148232E-2</v>
      </c>
      <c r="AD6" s="228">
        <f>IFERROR((Y6-L6)/L6,"")</f>
        <v>0.20569530016321</v>
      </c>
      <c r="AE6" s="225"/>
      <c r="AF6" s="14"/>
      <c r="AG6" s="14"/>
      <c r="AH6" s="14"/>
      <c r="AI6" s="7"/>
      <c r="AJ6" s="7"/>
      <c r="AK6" s="7"/>
      <c r="AL6" s="11"/>
      <c r="AS6" s="2"/>
      <c r="AT6" s="2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57"/>
      <c r="BQ6" s="2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9.5" customHeight="1">
      <c r="A7" s="19" t="s">
        <v>6</v>
      </c>
      <c r="B7" s="20">
        <f t="shared" ref="B7:Z7" si="0">B5-B6</f>
        <v>-108.96761299999991</v>
      </c>
      <c r="C7" s="20">
        <f t="shared" si="0"/>
        <v>-131.29439400000001</v>
      </c>
      <c r="D7" s="20">
        <f t="shared" si="0"/>
        <v>-86.94502</v>
      </c>
      <c r="E7" s="20">
        <f t="shared" si="0"/>
        <v>9.0981339999999591</v>
      </c>
      <c r="F7" s="20">
        <f t="shared" si="0"/>
        <v>-36.197883999999931</v>
      </c>
      <c r="G7" s="20">
        <f t="shared" si="0"/>
        <v>-36.668903999999998</v>
      </c>
      <c r="H7" s="20">
        <f t="shared" si="0"/>
        <v>11.520224000000098</v>
      </c>
      <c r="I7" s="20">
        <f t="shared" si="0"/>
        <v>-16.566387999999961</v>
      </c>
      <c r="J7" s="20">
        <f t="shared" si="0"/>
        <v>22.968403999999964</v>
      </c>
      <c r="K7" s="20">
        <f t="shared" si="0"/>
        <v>67.405381000000034</v>
      </c>
      <c r="L7" s="20">
        <f t="shared" si="0"/>
        <v>355.58462699999995</v>
      </c>
      <c r="M7" s="20">
        <f t="shared" si="0"/>
        <v>440.073443</v>
      </c>
      <c r="N7" s="20">
        <f t="shared" si="0"/>
        <v>676.24605199999996</v>
      </c>
      <c r="O7" s="20">
        <f t="shared" si="0"/>
        <v>751.02537199999983</v>
      </c>
      <c r="P7" s="20">
        <f t="shared" si="0"/>
        <v>720.72612400000003</v>
      </c>
      <c r="Q7" s="20">
        <f t="shared" si="0"/>
        <v>751.65553099999988</v>
      </c>
      <c r="R7" s="20">
        <f t="shared" si="0"/>
        <v>791.72883999999999</v>
      </c>
      <c r="S7" s="20">
        <f t="shared" si="0"/>
        <v>791.85760800000003</v>
      </c>
      <c r="T7" s="20">
        <f t="shared" si="0"/>
        <v>846.86089600000014</v>
      </c>
      <c r="U7" s="20">
        <f t="shared" si="0"/>
        <v>852.47212000000013</v>
      </c>
      <c r="V7" s="20">
        <f t="shared" si="0"/>
        <v>698.95824299999992</v>
      </c>
      <c r="W7" s="20">
        <f t="shared" si="0"/>
        <v>802.08895899999993</v>
      </c>
      <c r="X7" s="20">
        <f t="shared" si="0"/>
        <v>1335.0014879999999</v>
      </c>
      <c r="Y7" s="20">
        <f t="shared" si="0"/>
        <v>947.28161300000011</v>
      </c>
      <c r="Z7" s="21">
        <f t="shared" si="0"/>
        <v>435.66303566666647</v>
      </c>
      <c r="AA7" s="90"/>
      <c r="AB7" s="90"/>
      <c r="AC7" s="22"/>
      <c r="AD7" s="14"/>
      <c r="AE7" s="14"/>
      <c r="AF7" s="14"/>
      <c r="AG7" s="14"/>
      <c r="AH7" s="14"/>
      <c r="AI7" s="23"/>
      <c r="AJ7" s="23"/>
      <c r="AL7" s="11"/>
      <c r="AM7" s="24"/>
      <c r="AN7" s="24"/>
      <c r="AO7" s="24"/>
      <c r="AP7" s="24"/>
      <c r="AQ7" s="24"/>
      <c r="AS7" s="2"/>
      <c r="AT7" s="2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57"/>
      <c r="BQ7" s="2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9.5" customHeight="1">
      <c r="A8" s="25" t="s">
        <v>7</v>
      </c>
      <c r="B8" s="26">
        <f t="shared" ref="B8:Z8" si="1">B5/B6</f>
        <v>0.87693609084234014</v>
      </c>
      <c r="C8" s="26">
        <f t="shared" si="1"/>
        <v>0.859703542444896</v>
      </c>
      <c r="D8" s="26">
        <f t="shared" si="1"/>
        <v>0.90810095716089234</v>
      </c>
      <c r="E8" s="26">
        <f t="shared" si="1"/>
        <v>1.0096642366267232</v>
      </c>
      <c r="F8" s="26">
        <f t="shared" si="1"/>
        <v>0.96249966229593475</v>
      </c>
      <c r="G8" s="26">
        <f t="shared" si="1"/>
        <v>0.96251036864150252</v>
      </c>
      <c r="H8" s="26">
        <f t="shared" si="1"/>
        <v>1.0110880244280445</v>
      </c>
      <c r="I8" s="26">
        <f t="shared" si="1"/>
        <v>0.98541871785592317</v>
      </c>
      <c r="J8" s="26">
        <f t="shared" si="1"/>
        <v>1.0202236398496682</v>
      </c>
      <c r="K8" s="26">
        <f t="shared" si="1"/>
        <v>1.0641308249713104</v>
      </c>
      <c r="L8" s="26">
        <f t="shared" si="1"/>
        <v>1.317891630497622</v>
      </c>
      <c r="M8" s="26">
        <f t="shared" si="1"/>
        <v>1.3887100451264125</v>
      </c>
      <c r="N8" s="26">
        <f t="shared" si="1"/>
        <v>1.7310791761370126</v>
      </c>
      <c r="O8" s="26">
        <f t="shared" si="1"/>
        <v>1.7939359315115773</v>
      </c>
      <c r="P8" s="26">
        <f t="shared" si="1"/>
        <v>1.730140173180378</v>
      </c>
      <c r="Q8" s="26">
        <f t="shared" si="1"/>
        <v>1.7439063110314272</v>
      </c>
      <c r="R8" s="26">
        <f t="shared" si="1"/>
        <v>1.8037905058627473</v>
      </c>
      <c r="S8" s="26">
        <f t="shared" si="1"/>
        <v>1.7539425360146135</v>
      </c>
      <c r="T8" s="26">
        <f t="shared" si="1"/>
        <v>1.7642908122362642</v>
      </c>
      <c r="U8" s="26">
        <f t="shared" si="1"/>
        <v>1.768579847327534</v>
      </c>
      <c r="V8" s="26">
        <f t="shared" si="1"/>
        <v>1.7112087598363146</v>
      </c>
      <c r="W8" s="26">
        <f t="shared" si="1"/>
        <v>1.6647834062957323</v>
      </c>
      <c r="X8" s="26">
        <f t="shared" si="1"/>
        <v>1.8396708297024083</v>
      </c>
      <c r="Y8" s="26">
        <f t="shared" si="1"/>
        <v>1.7023889273880168</v>
      </c>
      <c r="Z8" s="27">
        <f t="shared" si="1"/>
        <v>1.4098168998648883</v>
      </c>
      <c r="AA8" s="90"/>
      <c r="AB8" s="90"/>
      <c r="AC8" s="22"/>
      <c r="AD8" s="22"/>
      <c r="AE8" s="22"/>
      <c r="AF8" s="22"/>
      <c r="AG8" s="22"/>
      <c r="AH8" s="22"/>
      <c r="AI8" s="23"/>
      <c r="AJ8" s="23"/>
      <c r="AL8" s="11"/>
      <c r="AM8" s="446"/>
      <c r="AN8" s="446"/>
      <c r="AO8" s="446"/>
      <c r="AP8" s="446"/>
      <c r="AQ8" s="446"/>
      <c r="AR8" s="446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57"/>
      <c r="BQ8" s="2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>
      <c r="A9" s="28"/>
      <c r="J9" s="29"/>
      <c r="K9" s="29"/>
      <c r="L9" s="29"/>
      <c r="M9" s="29"/>
      <c r="N9" s="29"/>
      <c r="Q9" s="30"/>
      <c r="R9" s="31"/>
      <c r="S9" s="31"/>
      <c r="T9" s="190"/>
      <c r="U9" s="190"/>
      <c r="V9" s="190"/>
      <c r="W9" s="190"/>
      <c r="X9" s="190"/>
      <c r="Y9" s="190"/>
      <c r="Z9" s="190"/>
      <c r="AA9" s="447" t="s">
        <v>101</v>
      </c>
      <c r="AB9" s="447"/>
      <c r="AC9" s="447"/>
      <c r="AD9" s="447"/>
      <c r="AE9" s="31"/>
      <c r="AF9" s="31"/>
      <c r="AG9" s="31"/>
      <c r="AH9" s="31"/>
      <c r="AI9" s="23"/>
      <c r="AJ9" s="23"/>
      <c r="AM9" s="11"/>
      <c r="AN9" s="11"/>
      <c r="AO9" s="11"/>
      <c r="AP9" s="11"/>
      <c r="AQ9" s="11"/>
      <c r="AR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57"/>
      <c r="BQ9" s="2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8" customHeight="1">
      <c r="A10" s="3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3"/>
      <c r="AJ10" s="33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57"/>
      <c r="BQ10" s="2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36" customFormat="1" ht="18" customHeight="1">
      <c r="A11" s="3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34"/>
      <c r="AJ11" s="33"/>
      <c r="AK11" s="8"/>
      <c r="AL11" s="8"/>
      <c r="AM11" s="35"/>
      <c r="AN11" s="35"/>
      <c r="AO11" s="35"/>
      <c r="AP11" s="35"/>
      <c r="AQ11" s="35"/>
      <c r="AR11" s="35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57"/>
      <c r="BQ11" s="2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</row>
    <row r="12" spans="1:103" s="39" customFormat="1" ht="18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4"/>
      <c r="AJ12" s="33"/>
      <c r="AK12" s="8"/>
      <c r="AL12" s="8"/>
      <c r="AM12" s="35"/>
      <c r="AN12" s="35"/>
      <c r="AO12" s="35"/>
      <c r="AP12" s="35"/>
      <c r="AQ12" s="35"/>
      <c r="AR12" s="35"/>
      <c r="AS12" s="10"/>
      <c r="AT12" s="11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57"/>
      <c r="BQ12" s="2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</row>
    <row r="13" spans="1:103" s="41" customFormat="1" ht="18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4"/>
      <c r="AJ13" s="33"/>
      <c r="AK13" s="8"/>
      <c r="AL13" s="8"/>
      <c r="AM13" s="35"/>
      <c r="AN13" s="35"/>
      <c r="AO13" s="35"/>
      <c r="AP13" s="35"/>
      <c r="AQ13" s="35"/>
      <c r="AR13" s="35"/>
      <c r="AS13" s="10"/>
      <c r="AT13" s="11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57"/>
      <c r="BQ13" s="2"/>
      <c r="BR13" s="2"/>
      <c r="BS13" s="2"/>
      <c r="BT13" s="2"/>
      <c r="BU13" s="2"/>
      <c r="BV13" s="2"/>
      <c r="BW13" s="2"/>
      <c r="BX13" s="2"/>
      <c r="BY13" s="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</row>
    <row r="14" spans="1:103" s="41" customFormat="1" ht="18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43"/>
      <c r="AJ14" s="23"/>
      <c r="AK14" s="8"/>
      <c r="AL14" s="8"/>
      <c r="AM14" s="35"/>
      <c r="AN14" s="35"/>
      <c r="AO14" s="35"/>
      <c r="AP14" s="35"/>
      <c r="AQ14" s="35"/>
      <c r="AR14" s="35"/>
      <c r="AS14" s="39"/>
      <c r="AT14" s="39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58"/>
      <c r="BQ14" s="11"/>
      <c r="BR14" s="2"/>
      <c r="BS14" s="2"/>
      <c r="BT14" s="2"/>
      <c r="BU14" s="2"/>
      <c r="BV14" s="2"/>
      <c r="BW14" s="2"/>
      <c r="BX14" s="2"/>
      <c r="BY14" s="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</row>
    <row r="15" spans="1:103" s="8" customFormat="1" ht="18" customHeigh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43"/>
      <c r="AJ15" s="23"/>
      <c r="AM15" s="35"/>
      <c r="AN15" s="35"/>
      <c r="AO15" s="35"/>
      <c r="AP15" s="35"/>
      <c r="AQ15" s="35"/>
      <c r="AR15" s="35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58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8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3"/>
      <c r="AJ16" s="23"/>
      <c r="AM16" s="35"/>
      <c r="AN16" s="35"/>
      <c r="AO16" s="35"/>
      <c r="AP16" s="35"/>
      <c r="AQ16" s="35"/>
      <c r="AR16" s="35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58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8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43"/>
      <c r="AJ17" s="23"/>
      <c r="AM17" s="35"/>
      <c r="AN17" s="35"/>
      <c r="AO17" s="35"/>
      <c r="AP17" s="23"/>
      <c r="AQ17" s="35"/>
      <c r="AR17" s="35"/>
      <c r="AS17" s="2"/>
      <c r="AT17" s="2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57"/>
      <c r="BQ17" s="2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3"/>
      <c r="AJ18" s="23"/>
      <c r="AM18" s="35"/>
      <c r="AN18" s="35"/>
      <c r="AO18" s="35"/>
      <c r="AP18" s="23"/>
      <c r="AQ18" s="35"/>
      <c r="AR18" s="35"/>
      <c r="AS18" s="2"/>
      <c r="AT18" s="2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58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8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3"/>
      <c r="AJ19" s="23"/>
      <c r="AM19" s="35"/>
      <c r="AN19" s="35"/>
      <c r="AO19" s="35"/>
      <c r="AP19" s="23"/>
      <c r="AQ19" s="35"/>
      <c r="AR19" s="35"/>
      <c r="AS19" s="2"/>
      <c r="AT19" s="2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58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2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3"/>
      <c r="AJ20" s="23"/>
      <c r="AL20" s="11"/>
      <c r="AM20" s="35"/>
      <c r="AN20" s="35"/>
      <c r="AO20" s="35"/>
      <c r="AP20" s="23"/>
      <c r="AQ20" s="35"/>
      <c r="AR20" s="35"/>
      <c r="AS20" s="2"/>
      <c r="AT20" s="2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58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>
      <c r="A21" s="45" t="s">
        <v>167</v>
      </c>
      <c r="BP21" s="58"/>
      <c r="BQ21" s="11"/>
    </row>
    <row r="22" spans="1:103">
      <c r="AT22" s="2" t="s">
        <v>13</v>
      </c>
      <c r="BP22" s="58"/>
      <c r="BQ22" s="11"/>
    </row>
    <row r="23" spans="1:103">
      <c r="AT23" s="2" t="s">
        <v>13</v>
      </c>
      <c r="BP23" s="58"/>
      <c r="BQ23" s="11"/>
    </row>
    <row r="24" spans="1:103">
      <c r="AT24" s="2" t="s">
        <v>13</v>
      </c>
      <c r="BP24" s="58"/>
      <c r="BQ24" s="11"/>
    </row>
    <row r="25" spans="1:103">
      <c r="AS25" s="8"/>
      <c r="AT25" s="8" t="s">
        <v>13</v>
      </c>
      <c r="BP25" s="59"/>
      <c r="BQ25" s="40"/>
    </row>
    <row r="26" spans="1:103">
      <c r="AS26" s="41"/>
      <c r="AT26" s="41" t="s">
        <v>13</v>
      </c>
      <c r="BP26" s="57"/>
    </row>
    <row r="27" spans="1:103">
      <c r="AS27" s="11"/>
      <c r="AT27" s="11" t="s">
        <v>13</v>
      </c>
      <c r="BP27" s="58"/>
      <c r="BQ27" s="11"/>
    </row>
    <row r="28" spans="1:103">
      <c r="AS28" s="10"/>
      <c r="AT28" s="11" t="s">
        <v>13</v>
      </c>
      <c r="BP28" s="58"/>
      <c r="BQ28" s="11"/>
    </row>
    <row r="29" spans="1:103">
      <c r="AS29" s="10"/>
      <c r="AT29" s="11" t="s">
        <v>13</v>
      </c>
      <c r="BP29" s="58"/>
      <c r="BQ29" s="11"/>
    </row>
    <row r="30" spans="1:103">
      <c r="AS30" s="11"/>
      <c r="AT30" s="11" t="s">
        <v>13</v>
      </c>
      <c r="BP30" s="57"/>
    </row>
    <row r="31" spans="1:103">
      <c r="AS31" s="41"/>
      <c r="AT31" s="41" t="s">
        <v>13</v>
      </c>
      <c r="BP31" s="57"/>
    </row>
    <row r="32" spans="1:103">
      <c r="AS32" s="8"/>
      <c r="AT32" s="8" t="s">
        <v>13</v>
      </c>
      <c r="BP32" s="57"/>
    </row>
    <row r="33" spans="1:68">
      <c r="AT33" s="2" t="s">
        <v>13</v>
      </c>
      <c r="BP33" s="57"/>
    </row>
    <row r="34" spans="1:68">
      <c r="AT34" s="2" t="s">
        <v>13</v>
      </c>
      <c r="BP34" s="57"/>
    </row>
    <row r="35" spans="1:68">
      <c r="AT35" s="2" t="s">
        <v>13</v>
      </c>
      <c r="BP35" s="57"/>
    </row>
    <row r="36" spans="1:68">
      <c r="AT36" s="2" t="s">
        <v>13</v>
      </c>
      <c r="BP36" s="57"/>
    </row>
    <row r="37" spans="1:68">
      <c r="AT37" s="2" t="s">
        <v>13</v>
      </c>
      <c r="BP37" s="57"/>
    </row>
    <row r="43" spans="1:68" s="2" customFormat="1" ht="11.25">
      <c r="A43" s="45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48"/>
      <c r="Q43" s="48"/>
      <c r="R43" s="48"/>
      <c r="S43" s="48"/>
      <c r="T43" s="38"/>
      <c r="U43" s="38"/>
      <c r="V43" s="38"/>
      <c r="W43" s="38"/>
      <c r="X43" s="38"/>
      <c r="Y43" s="38"/>
      <c r="Z43" s="192"/>
      <c r="AA43" s="192"/>
      <c r="AB43" s="192"/>
      <c r="AC43" s="192"/>
      <c r="AD43" s="192"/>
      <c r="AE43" s="192"/>
      <c r="AF43" s="192"/>
      <c r="AG43" s="192"/>
      <c r="AH43" s="192"/>
    </row>
    <row r="44" spans="1:68" s="2" customFormat="1" ht="10.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68" s="2" customFormat="1">
      <c r="A45" s="3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50"/>
      <c r="AA45" s="50"/>
      <c r="AB45" s="50"/>
      <c r="AC45" s="50"/>
      <c r="AD45" s="50"/>
      <c r="AE45" s="50"/>
      <c r="AF45" s="50"/>
      <c r="AG45" s="3"/>
      <c r="AH45" s="3"/>
    </row>
    <row r="46" spans="1:68" s="2" customFormat="1" ht="10.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</sheetData>
  <sheetProtection algorithmName="SHA-512" hashValue="Tw4ITmPiW9Ag5/ln7tGK99N6uGfSLaH5bVFzlnKXV21llLfBlUg6iuBgGOkyczLNFb90FOT99dj1s6EZpkYmUw==" saltValue="KNDoWN6NbBj2m/LoGtGMAA==" spinCount="100000" sheet="1" objects="1" scenarios="1"/>
  <mergeCells count="3">
    <mergeCell ref="A1:AE1"/>
    <mergeCell ref="AM8:AR8"/>
    <mergeCell ref="AA9:AD9"/>
  </mergeCells>
  <conditionalFormatting sqref="B7:Z7">
    <cfRule type="cellIs" dxfId="11" priority="4" operator="lessThan">
      <formula>0</formula>
    </cfRule>
    <cfRule type="cellIs" dxfId="10" priority="5" operator="greaterThan">
      <formula>0</formula>
    </cfRule>
    <cfRule type="cellIs" priority="6" operator="equal">
      <formula>0</formula>
    </cfRule>
  </conditionalFormatting>
  <conditionalFormatting sqref="AA5:AE6">
    <cfRule type="cellIs" dxfId="9" priority="1" operator="lessThan">
      <formula>0</formula>
    </cfRule>
    <cfRule type="cellIs" dxfId="8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7" orientation="landscape" r:id="rId1"/>
  <headerFooter scaleWithDoc="0" alignWithMargins="0"/>
  <colBreaks count="1" manualBreakCount="1">
    <brk id="25" max="19" man="1"/>
  </col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F00-00001E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'Imp_Exp_PapelCartao (2)'!B6:Y6</xm:f>
              <xm:sqref>AE6</xm:sqref>
            </x14:sparkline>
          </x14:sparklines>
        </x14:sparklineGroup>
        <x14:sparklineGroup lineWeight="1.5" displayEmptyCellsAs="gap" xr2:uid="{00000000-0003-0000-0F00-00001F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'Imp_Exp_PapelCartao (2)'!B5:Y5</xm:f>
              <xm:sqref>AE5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">
    <pageSetUpPr fitToPage="1"/>
  </sheetPr>
  <dimension ref="A1:CY58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50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115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15" customHeight="1">
      <c r="A5" s="13" t="s">
        <v>132</v>
      </c>
      <c r="B5" s="14">
        <v>410.88059399999997</v>
      </c>
      <c r="C5" s="14">
        <v>422.98734999999999</v>
      </c>
      <c r="D5" s="14">
        <v>440.675141</v>
      </c>
      <c r="E5" s="14">
        <v>462.90039300000001</v>
      </c>
      <c r="F5" s="14">
        <v>512.98987199999999</v>
      </c>
      <c r="G5" s="14">
        <v>521.40972499999998</v>
      </c>
      <c r="H5" s="14">
        <v>653.80906800000002</v>
      </c>
      <c r="I5" s="14">
        <v>745.65096100000005</v>
      </c>
      <c r="J5" s="14">
        <v>701.97823700000004</v>
      </c>
      <c r="K5" s="14">
        <v>483.52735100000001</v>
      </c>
      <c r="L5" s="14">
        <v>536.73790899999995</v>
      </c>
      <c r="M5" s="14">
        <v>613.89397399999996</v>
      </c>
      <c r="N5" s="14">
        <v>620.12932599999999</v>
      </c>
      <c r="O5" s="14">
        <v>684.01327600000002</v>
      </c>
      <c r="P5" s="14">
        <v>710.99154699999997</v>
      </c>
      <c r="Q5" s="14">
        <v>668.53928700000006</v>
      </c>
      <c r="R5" s="14">
        <v>622.40830400000004</v>
      </c>
      <c r="S5" s="14">
        <v>614.05186700000002</v>
      </c>
      <c r="T5" s="14">
        <v>649.78370799999993</v>
      </c>
      <c r="U5" s="14">
        <v>699.594649</v>
      </c>
      <c r="V5" s="14">
        <v>642.48522800000001</v>
      </c>
      <c r="W5" s="14">
        <v>777.04526999999996</v>
      </c>
      <c r="X5" s="14">
        <v>987.56862999999998</v>
      </c>
      <c r="Y5" s="14">
        <v>909.89401199999998</v>
      </c>
      <c r="Z5" s="15">
        <f t="shared" ref="Z5:Z18" si="0">AVERAGE(B5:Y5)</f>
        <v>628.91440329166664</v>
      </c>
      <c r="AA5" s="223">
        <f t="shared" ref="AA5:AA18" si="1">IFERROR((Y5/B5)^(1/($Y$4-$B$4))-1,"")</f>
        <v>3.517068382460975E-2</v>
      </c>
      <c r="AB5" s="223">
        <f t="shared" ref="AB5:AB18" si="2">IFERROR((Y5-B5)/B5,"")</f>
        <v>1.2144974118685197</v>
      </c>
      <c r="AC5" s="223">
        <f t="shared" ref="AC5:AC18" si="3">IFERROR((Y5/L5)^(1/($Y$4-$L$4))-1,"")</f>
        <v>4.1436907029007042E-2</v>
      </c>
      <c r="AD5" s="223">
        <f t="shared" ref="AD5:AD18" si="4">IFERROR((Y5-L5)/L5,"")</f>
        <v>0.69522963953716199</v>
      </c>
      <c r="AE5" s="14"/>
      <c r="AF5" s="14"/>
      <c r="AG5" s="14"/>
      <c r="AH5" s="14"/>
      <c r="AI5" s="14"/>
      <c r="AJ5" s="7"/>
      <c r="AK5" s="7"/>
      <c r="AS5" s="2"/>
      <c r="AT5" s="2"/>
      <c r="AU5" s="2"/>
      <c r="AV5" s="2"/>
      <c r="AW5" s="2"/>
      <c r="AX5" s="2"/>
      <c r="AY5" s="2"/>
      <c r="AZ5" s="2"/>
      <c r="BA5" s="2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15" customHeight="1">
      <c r="A6" s="13" t="s">
        <v>133</v>
      </c>
      <c r="B6" s="14">
        <v>927.50748199999998</v>
      </c>
      <c r="C6" s="14">
        <v>908.08456200000001</v>
      </c>
      <c r="D6" s="14">
        <v>921.17955200000006</v>
      </c>
      <c r="E6" s="14">
        <v>916.81379300000003</v>
      </c>
      <c r="F6" s="14">
        <v>891.90177999999992</v>
      </c>
      <c r="G6" s="14">
        <v>815.75666200000001</v>
      </c>
      <c r="H6" s="14">
        <v>837.33006999999998</v>
      </c>
      <c r="I6" s="14">
        <v>844.06389600000011</v>
      </c>
      <c r="J6" s="14">
        <v>802.51717299999996</v>
      </c>
      <c r="K6" s="14">
        <v>667.69036400000005</v>
      </c>
      <c r="L6" s="14">
        <v>739.38145699999995</v>
      </c>
      <c r="M6" s="14">
        <v>817.03511000000003</v>
      </c>
      <c r="N6" s="14">
        <v>835.81622800000002</v>
      </c>
      <c r="O6" s="14">
        <v>833.69477800000004</v>
      </c>
      <c r="P6" s="14">
        <v>841.78469299999995</v>
      </c>
      <c r="Q6" s="14">
        <v>901.52527800000007</v>
      </c>
      <c r="R6" s="14">
        <v>934.83584400000007</v>
      </c>
      <c r="S6" s="14">
        <v>988.03567899999996</v>
      </c>
      <c r="T6" s="14">
        <v>1064.6548</v>
      </c>
      <c r="U6" s="14">
        <v>1063.721436</v>
      </c>
      <c r="V6" s="14">
        <v>1015.290101</v>
      </c>
      <c r="W6" s="14">
        <v>1127.208942</v>
      </c>
      <c r="X6" s="14">
        <v>1209.0079410000001</v>
      </c>
      <c r="Y6" s="14">
        <v>1232.5609810000001</v>
      </c>
      <c r="Z6" s="15">
        <f t="shared" si="0"/>
        <v>922.39160841666637</v>
      </c>
      <c r="AA6" s="223">
        <f t="shared" si="1"/>
        <v>1.2439716704540693E-2</v>
      </c>
      <c r="AB6" s="223">
        <f t="shared" si="2"/>
        <v>0.32889599805945297</v>
      </c>
      <c r="AC6" s="223">
        <f t="shared" si="3"/>
        <v>4.0093295659517469E-2</v>
      </c>
      <c r="AD6" s="223">
        <f t="shared" si="4"/>
        <v>0.66701635445531626</v>
      </c>
      <c r="AE6" s="14"/>
      <c r="AF6" s="14"/>
      <c r="AG6" s="14"/>
      <c r="AH6" s="14"/>
      <c r="AI6" s="14"/>
      <c r="AJ6" s="7"/>
      <c r="AK6" s="7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5" customHeight="1">
      <c r="A7" s="13" t="s">
        <v>134</v>
      </c>
      <c r="B7" s="14">
        <v>1.2318070000000001</v>
      </c>
      <c r="C7" s="14">
        <v>2.0284629999999999</v>
      </c>
      <c r="D7" s="14">
        <v>0.72873100000000002</v>
      </c>
      <c r="E7" s="14">
        <v>0.851325</v>
      </c>
      <c r="F7" s="14">
        <v>0.90981199999999995</v>
      </c>
      <c r="G7" s="14">
        <v>0.70264400000000005</v>
      </c>
      <c r="H7" s="14">
        <v>1.0463249999999999</v>
      </c>
      <c r="I7" s="14">
        <v>1.4387300000000001</v>
      </c>
      <c r="J7" s="14">
        <v>1.7396640000000001</v>
      </c>
      <c r="K7" s="14">
        <v>1.239395</v>
      </c>
      <c r="L7" s="14">
        <v>1.066368</v>
      </c>
      <c r="M7" s="14">
        <v>1.5818829999999999</v>
      </c>
      <c r="N7" s="14">
        <v>0.89678800000000003</v>
      </c>
      <c r="O7" s="14">
        <v>2.448947</v>
      </c>
      <c r="P7" s="14">
        <v>1.193309</v>
      </c>
      <c r="Q7" s="14">
        <v>0.74146900000000004</v>
      </c>
      <c r="R7" s="14">
        <v>0.929894</v>
      </c>
      <c r="S7" s="14">
        <v>0.56260599999999994</v>
      </c>
      <c r="T7" s="14">
        <v>0.53326399999999996</v>
      </c>
      <c r="U7" s="14">
        <v>0.47203200000000001</v>
      </c>
      <c r="V7" s="14">
        <v>0.46304600000000001</v>
      </c>
      <c r="W7" s="14">
        <v>0.79822499999999996</v>
      </c>
      <c r="X7" s="14">
        <v>0.62412299999999998</v>
      </c>
      <c r="Y7" s="14">
        <v>1.260483</v>
      </c>
      <c r="Z7" s="15">
        <f t="shared" si="0"/>
        <v>1.0620555416666664</v>
      </c>
      <c r="AA7" s="223">
        <f t="shared" si="1"/>
        <v>1.0010565424345419E-3</v>
      </c>
      <c r="AB7" s="223">
        <f t="shared" si="2"/>
        <v>2.3279620914639972E-2</v>
      </c>
      <c r="AC7" s="223">
        <f t="shared" si="3"/>
        <v>1.294744773732992E-2</v>
      </c>
      <c r="AD7" s="223">
        <f t="shared" si="4"/>
        <v>0.18203378195894854</v>
      </c>
      <c r="AE7" s="14"/>
      <c r="AF7" s="14"/>
      <c r="AG7" s="14"/>
      <c r="AH7" s="14"/>
      <c r="AI7" s="14"/>
      <c r="AJ7" s="7"/>
      <c r="AK7" s="7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5" customHeight="1">
      <c r="A8" s="13" t="s">
        <v>135</v>
      </c>
      <c r="B8" s="14">
        <v>603.256665</v>
      </c>
      <c r="C8" s="14">
        <v>476.099783</v>
      </c>
      <c r="D8" s="14">
        <v>429.58619299999998</v>
      </c>
      <c r="E8" s="14">
        <v>401.11949399999997</v>
      </c>
      <c r="F8" s="14">
        <v>394.74756500000001</v>
      </c>
      <c r="G8" s="14">
        <v>421.25855799999999</v>
      </c>
      <c r="H8" s="14">
        <v>480.68384099999997</v>
      </c>
      <c r="I8" s="14">
        <v>506.188761</v>
      </c>
      <c r="J8" s="14">
        <v>478.34454399999998</v>
      </c>
      <c r="K8" s="14">
        <v>424.81723199999999</v>
      </c>
      <c r="L8" s="14">
        <v>564.03490099999999</v>
      </c>
      <c r="M8" s="14">
        <v>534.14200200000005</v>
      </c>
      <c r="N8" s="14">
        <v>526.51354000000003</v>
      </c>
      <c r="O8" s="14">
        <v>534.27397199999996</v>
      </c>
      <c r="P8" s="14">
        <v>506.34794300000004</v>
      </c>
      <c r="Q8" s="14">
        <v>633.12140699999998</v>
      </c>
      <c r="R8" s="14">
        <v>629.74970299999995</v>
      </c>
      <c r="S8" s="14">
        <v>647.85988300000008</v>
      </c>
      <c r="T8" s="14">
        <v>673.26840700000002</v>
      </c>
      <c r="U8" s="14">
        <v>640.053946</v>
      </c>
      <c r="V8" s="14">
        <v>573.78496100000007</v>
      </c>
      <c r="W8" s="14">
        <v>766.93908899999997</v>
      </c>
      <c r="X8" s="14">
        <v>909.044893</v>
      </c>
      <c r="Y8" s="14">
        <v>804.78012699999999</v>
      </c>
      <c r="Z8" s="15">
        <f t="shared" si="0"/>
        <v>565.00072541666657</v>
      </c>
      <c r="AA8" s="223">
        <f t="shared" si="1"/>
        <v>1.2610429846183102E-2</v>
      </c>
      <c r="AB8" s="223">
        <f t="shared" si="2"/>
        <v>0.33405923828458656</v>
      </c>
      <c r="AC8" s="223">
        <f t="shared" si="3"/>
        <v>2.7719774065093628E-2</v>
      </c>
      <c r="AD8" s="223">
        <f t="shared" si="4"/>
        <v>0.42682682503010572</v>
      </c>
      <c r="AE8" s="14"/>
      <c r="AF8" s="14"/>
      <c r="AG8" s="14"/>
      <c r="AH8" s="14"/>
      <c r="AI8" s="14"/>
      <c r="AJ8" s="7"/>
      <c r="AK8" s="7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5" customHeight="1">
      <c r="A9" s="13" t="s">
        <v>136</v>
      </c>
      <c r="B9" s="14">
        <v>776.48786900000005</v>
      </c>
      <c r="C9" s="14">
        <v>804.54102399999999</v>
      </c>
      <c r="D9" s="14">
        <v>859.14774999999997</v>
      </c>
      <c r="E9" s="14">
        <v>950.52106800000001</v>
      </c>
      <c r="F9" s="14">
        <v>929.07033000000001</v>
      </c>
      <c r="G9" s="14">
        <v>941.43898000000002</v>
      </c>
      <c r="H9" s="14">
        <v>1050.499176</v>
      </c>
      <c r="I9" s="14">
        <v>1119.5743050000001</v>
      </c>
      <c r="J9" s="14">
        <v>1158.688985</v>
      </c>
      <c r="K9" s="14">
        <v>1118.465944</v>
      </c>
      <c r="L9" s="14">
        <v>1474.1564699999999</v>
      </c>
      <c r="M9" s="14">
        <v>1572.2115200000001</v>
      </c>
      <c r="N9" s="14">
        <v>1601.243062</v>
      </c>
      <c r="O9" s="14">
        <v>1696.9774849999999</v>
      </c>
      <c r="P9" s="14">
        <v>1707.8326420000001</v>
      </c>
      <c r="Q9" s="14">
        <v>1762.072461</v>
      </c>
      <c r="R9" s="14">
        <v>1776.7228580000001</v>
      </c>
      <c r="S9" s="14">
        <v>1842.1466820000001</v>
      </c>
      <c r="T9" s="14">
        <v>1954.8957990000001</v>
      </c>
      <c r="U9" s="14">
        <v>1961.6244389999999</v>
      </c>
      <c r="V9" s="14">
        <v>1681.7333189999999</v>
      </c>
      <c r="W9" s="14">
        <v>2008.630746</v>
      </c>
      <c r="X9" s="14">
        <v>2924.9120109999999</v>
      </c>
      <c r="Y9" s="14">
        <v>2295.938427</v>
      </c>
      <c r="Z9" s="15">
        <f t="shared" si="0"/>
        <v>1498.7305563333332</v>
      </c>
      <c r="AA9" s="223">
        <f t="shared" si="1"/>
        <v>4.8264012789256405E-2</v>
      </c>
      <c r="AB9" s="223">
        <f t="shared" si="2"/>
        <v>1.9568245927097669</v>
      </c>
      <c r="AC9" s="228">
        <f t="shared" si="3"/>
        <v>3.4668627890671599E-2</v>
      </c>
      <c r="AD9" s="228">
        <f t="shared" si="4"/>
        <v>0.55745911219315836</v>
      </c>
      <c r="AE9" s="14"/>
      <c r="AF9" s="14"/>
      <c r="AG9" s="14"/>
      <c r="AH9" s="14"/>
      <c r="AI9" s="14"/>
      <c r="AJ9" s="7"/>
      <c r="AK9" s="7"/>
      <c r="AS9" s="41"/>
      <c r="AT9" s="41"/>
      <c r="AU9" s="41"/>
      <c r="AV9" s="41"/>
      <c r="AW9" s="41"/>
      <c r="AX9" s="41"/>
      <c r="AY9" s="41"/>
      <c r="AZ9" s="2"/>
      <c r="BA9" s="2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5" customHeight="1">
      <c r="A10" s="13" t="s">
        <v>131</v>
      </c>
      <c r="B10" s="135" t="s">
        <v>116</v>
      </c>
      <c r="C10" s="135" t="s">
        <v>116</v>
      </c>
      <c r="D10" s="135" t="s">
        <v>116</v>
      </c>
      <c r="E10" s="135" t="s">
        <v>116</v>
      </c>
      <c r="F10" s="135" t="s">
        <v>116</v>
      </c>
      <c r="G10" s="135" t="s">
        <v>116</v>
      </c>
      <c r="H10" s="135" t="s">
        <v>116</v>
      </c>
      <c r="I10" s="135" t="s">
        <v>116</v>
      </c>
      <c r="J10" s="135" t="s">
        <v>116</v>
      </c>
      <c r="K10" s="14">
        <v>66.146554999999992</v>
      </c>
      <c r="L10" s="14">
        <v>122.41217099999999</v>
      </c>
      <c r="M10" s="14">
        <v>176.80564600000002</v>
      </c>
      <c r="N10" s="14">
        <v>133.63721200000001</v>
      </c>
      <c r="O10" s="14">
        <v>123.568439</v>
      </c>
      <c r="P10" s="14">
        <v>147.66912900000003</v>
      </c>
      <c r="Q10" s="14">
        <v>161.67897999999997</v>
      </c>
      <c r="R10" s="14">
        <v>115.927621</v>
      </c>
      <c r="S10" s="14">
        <v>105.23570599999999</v>
      </c>
      <c r="T10" s="14">
        <v>109.889715</v>
      </c>
      <c r="U10" s="14">
        <v>102.31252299999998</v>
      </c>
      <c r="V10" s="14">
        <v>104.931067</v>
      </c>
      <c r="W10" s="14">
        <v>168.71840899999998</v>
      </c>
      <c r="X10" s="14">
        <v>200.689707</v>
      </c>
      <c r="Y10" s="14">
        <v>168.87539100000001</v>
      </c>
      <c r="Z10" s="15">
        <f t="shared" si="0"/>
        <v>133.89988473333335</v>
      </c>
      <c r="AA10" s="223" t="str">
        <f t="shared" si="1"/>
        <v/>
      </c>
      <c r="AB10" s="223" t="str">
        <f t="shared" si="2"/>
        <v/>
      </c>
      <c r="AC10" s="223">
        <f t="shared" si="3"/>
        <v>2.5060188703895703E-2</v>
      </c>
      <c r="AD10" s="223">
        <f t="shared" si="4"/>
        <v>0.37956372818516571</v>
      </c>
      <c r="AE10" s="14"/>
      <c r="AF10" s="14"/>
      <c r="AG10" s="14"/>
      <c r="AH10" s="14"/>
      <c r="AI10" s="14"/>
      <c r="AJ10" s="7"/>
      <c r="AK10" s="7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8" customFormat="1" ht="18" customHeight="1">
      <c r="A11" s="16" t="s">
        <v>4</v>
      </c>
      <c r="B11" s="17">
        <f t="shared" ref="B11:Y11" si="5">SUM(B5:B10)</f>
        <v>2719.3644169999998</v>
      </c>
      <c r="C11" s="17">
        <f t="shared" si="5"/>
        <v>2613.7411820000002</v>
      </c>
      <c r="D11" s="17">
        <f t="shared" si="5"/>
        <v>2651.3173670000001</v>
      </c>
      <c r="E11" s="17">
        <f t="shared" si="5"/>
        <v>2732.2060730000003</v>
      </c>
      <c r="F11" s="17">
        <f t="shared" si="5"/>
        <v>2729.6193589999998</v>
      </c>
      <c r="G11" s="17">
        <f t="shared" si="5"/>
        <v>2700.5665690000001</v>
      </c>
      <c r="H11" s="17">
        <f t="shared" si="5"/>
        <v>3023.3684800000001</v>
      </c>
      <c r="I11" s="17">
        <f t="shared" si="5"/>
        <v>3216.9166530000002</v>
      </c>
      <c r="J11" s="17">
        <f t="shared" si="5"/>
        <v>3143.268603</v>
      </c>
      <c r="K11" s="17">
        <f t="shared" si="5"/>
        <v>2761.886841</v>
      </c>
      <c r="L11" s="17">
        <f t="shared" si="5"/>
        <v>3437.7892759999995</v>
      </c>
      <c r="M11" s="17">
        <f t="shared" si="5"/>
        <v>3715.6701350000003</v>
      </c>
      <c r="N11" s="17">
        <f t="shared" si="5"/>
        <v>3718.2361559999999</v>
      </c>
      <c r="O11" s="17">
        <f t="shared" si="5"/>
        <v>3874.9768970000005</v>
      </c>
      <c r="P11" s="17">
        <f t="shared" si="5"/>
        <v>3915.8192630000003</v>
      </c>
      <c r="Q11" s="17">
        <f t="shared" si="5"/>
        <v>4127.6788820000002</v>
      </c>
      <c r="R11" s="17">
        <f t="shared" si="5"/>
        <v>4080.574224</v>
      </c>
      <c r="S11" s="17">
        <f t="shared" si="5"/>
        <v>4197.8924230000002</v>
      </c>
      <c r="T11" s="17">
        <f t="shared" si="5"/>
        <v>4453.0256930000005</v>
      </c>
      <c r="U11" s="17">
        <f t="shared" si="5"/>
        <v>4467.7790249999998</v>
      </c>
      <c r="V11" s="17">
        <f t="shared" si="5"/>
        <v>4018.6877220000001</v>
      </c>
      <c r="W11" s="17">
        <f t="shared" si="5"/>
        <v>4849.3406809999997</v>
      </c>
      <c r="X11" s="17">
        <f t="shared" si="5"/>
        <v>6231.8473049999993</v>
      </c>
      <c r="Y11" s="17">
        <f t="shared" si="5"/>
        <v>5413.3094209999999</v>
      </c>
      <c r="Z11" s="18">
        <f t="shared" si="0"/>
        <v>3699.7867769583336</v>
      </c>
      <c r="AA11" s="224">
        <f t="shared" si="1"/>
        <v>3.0385650189863833E-2</v>
      </c>
      <c r="AB11" s="224">
        <f t="shared" si="2"/>
        <v>0.99065244332790003</v>
      </c>
      <c r="AC11" s="224">
        <f t="shared" si="3"/>
        <v>3.5542599130798713E-2</v>
      </c>
      <c r="AD11" s="224">
        <f t="shared" si="4"/>
        <v>0.57464841105636189</v>
      </c>
      <c r="AE11" s="225"/>
      <c r="AF11" s="14"/>
      <c r="AG11" s="14"/>
      <c r="AH11" s="14"/>
      <c r="AI11" s="14"/>
      <c r="AJ11" s="7"/>
      <c r="AK11" s="7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</row>
    <row r="12" spans="1:103" s="8" customFormat="1" ht="15" customHeight="1">
      <c r="A12" s="13" t="s">
        <v>132</v>
      </c>
      <c r="B12" s="14">
        <v>584.61826699999995</v>
      </c>
      <c r="C12" s="14">
        <v>558.49271899999997</v>
      </c>
      <c r="D12" s="14">
        <v>546.90553999999997</v>
      </c>
      <c r="E12" s="14">
        <v>466.03814299999999</v>
      </c>
      <c r="F12" s="14">
        <v>523.09632299999998</v>
      </c>
      <c r="G12" s="14">
        <v>521.42170499999997</v>
      </c>
      <c r="H12" s="14">
        <v>552.03605900000002</v>
      </c>
      <c r="I12" s="14">
        <v>658.00842699999998</v>
      </c>
      <c r="J12" s="14">
        <v>636.29168300000003</v>
      </c>
      <c r="K12" s="14">
        <v>489.44989399999997</v>
      </c>
      <c r="L12" s="14">
        <v>611.54845599999999</v>
      </c>
      <c r="M12" s="14">
        <v>602.40961700000003</v>
      </c>
      <c r="N12" s="14">
        <v>489.184754</v>
      </c>
      <c r="O12" s="14">
        <v>546.47371099999998</v>
      </c>
      <c r="P12" s="14">
        <v>610.84347300000002</v>
      </c>
      <c r="Q12" s="14">
        <v>618.59551999999996</v>
      </c>
      <c r="R12" s="14">
        <v>697.10975300000007</v>
      </c>
      <c r="S12" s="14">
        <v>738.35585400000002</v>
      </c>
      <c r="T12" s="14">
        <v>780.70452399999999</v>
      </c>
      <c r="U12" s="14">
        <v>824.08908600000007</v>
      </c>
      <c r="V12" s="14">
        <v>731.12934100000007</v>
      </c>
      <c r="W12" s="14">
        <v>972.07245499999999</v>
      </c>
      <c r="X12" s="14">
        <v>1323.9162249999999</v>
      </c>
      <c r="Y12" s="14">
        <v>1174.40444</v>
      </c>
      <c r="Z12" s="15">
        <f t="shared" si="0"/>
        <v>677.38316537500009</v>
      </c>
      <c r="AA12" s="223">
        <f t="shared" si="1"/>
        <v>3.0793176305941028E-2</v>
      </c>
      <c r="AB12" s="223">
        <f t="shared" si="2"/>
        <v>1.0088397956268447</v>
      </c>
      <c r="AC12" s="223">
        <f t="shared" si="3"/>
        <v>5.14750825940824E-2</v>
      </c>
      <c r="AD12" s="223">
        <f t="shared" si="4"/>
        <v>0.92037839107879305</v>
      </c>
      <c r="AE12" s="14"/>
      <c r="AF12" s="14"/>
      <c r="AG12" s="14"/>
      <c r="AH12" s="14"/>
      <c r="AI12" s="14"/>
      <c r="AJ12" s="7"/>
      <c r="AK12" s="7"/>
      <c r="AS12" s="10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</row>
    <row r="13" spans="1:103" s="8" customFormat="1" ht="15" customHeight="1">
      <c r="A13" s="13" t="s">
        <v>133</v>
      </c>
      <c r="B13" s="14">
        <v>162.340754</v>
      </c>
      <c r="C13" s="14">
        <v>147.586772</v>
      </c>
      <c r="D13" s="14">
        <v>148.13894499999998</v>
      </c>
      <c r="E13" s="14">
        <v>178.05819399999999</v>
      </c>
      <c r="F13" s="14">
        <v>142.09614800000003</v>
      </c>
      <c r="G13" s="14">
        <v>145.44304099999999</v>
      </c>
      <c r="H13" s="14">
        <v>139.34559999999999</v>
      </c>
      <c r="I13" s="14">
        <v>141.94855200000001</v>
      </c>
      <c r="J13" s="14">
        <v>132.06578999999999</v>
      </c>
      <c r="K13" s="14">
        <v>91.370789000000002</v>
      </c>
      <c r="L13" s="14">
        <v>104.28198599999999</v>
      </c>
      <c r="M13" s="14">
        <v>136.68840500000002</v>
      </c>
      <c r="N13" s="14">
        <v>132.303843</v>
      </c>
      <c r="O13" s="14">
        <v>133.68754200000001</v>
      </c>
      <c r="P13" s="14">
        <v>135.004242</v>
      </c>
      <c r="Q13" s="14">
        <v>147.48287299999998</v>
      </c>
      <c r="R13" s="14">
        <v>167.80860000000001</v>
      </c>
      <c r="S13" s="14">
        <v>175.22880699999999</v>
      </c>
      <c r="T13" s="14">
        <v>220.10242700000001</v>
      </c>
      <c r="U13" s="14">
        <v>202.82344899999998</v>
      </c>
      <c r="V13" s="14">
        <v>172.04126399999998</v>
      </c>
      <c r="W13" s="14">
        <v>196.42213000000001</v>
      </c>
      <c r="X13" s="14">
        <v>265.42846500000002</v>
      </c>
      <c r="Y13" s="14">
        <v>294.53791899999999</v>
      </c>
      <c r="Z13" s="15">
        <f t="shared" si="0"/>
        <v>163.0098557083333</v>
      </c>
      <c r="AA13" s="223">
        <f t="shared" si="1"/>
        <v>2.6238774897834993E-2</v>
      </c>
      <c r="AB13" s="223">
        <f t="shared" si="2"/>
        <v>0.81431902798726674</v>
      </c>
      <c r="AC13" s="223">
        <f t="shared" si="3"/>
        <v>8.3146176043535025E-2</v>
      </c>
      <c r="AD13" s="223">
        <f t="shared" si="4"/>
        <v>1.8244371851529566</v>
      </c>
      <c r="AE13" s="14"/>
      <c r="AF13" s="14"/>
      <c r="AG13" s="14"/>
      <c r="AH13" s="14"/>
      <c r="AI13" s="14"/>
      <c r="AJ13" s="7"/>
      <c r="AK13" s="7"/>
      <c r="AS13" s="10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</row>
    <row r="14" spans="1:103" s="8" customFormat="1" ht="15" customHeight="1">
      <c r="A14" s="13" t="s">
        <v>134</v>
      </c>
      <c r="B14" s="14">
        <v>5.5425779999999998</v>
      </c>
      <c r="C14" s="14">
        <v>4.8120580000000004</v>
      </c>
      <c r="D14" s="14">
        <v>6.0485720000000001</v>
      </c>
      <c r="E14" s="14">
        <v>7.1573739999999999</v>
      </c>
      <c r="F14" s="14">
        <v>7.4304350000000001</v>
      </c>
      <c r="G14" s="14">
        <v>6.2516499999999997</v>
      </c>
      <c r="H14" s="14">
        <v>7.4051609999999997</v>
      </c>
      <c r="I14" s="14">
        <v>8.3535920000000008</v>
      </c>
      <c r="J14" s="14">
        <v>7.2887259999999996</v>
      </c>
      <c r="K14" s="14">
        <v>7.0151159999999999</v>
      </c>
      <c r="L14" s="14">
        <v>7.7716469999999997</v>
      </c>
      <c r="M14" s="14">
        <v>6.2734949999999996</v>
      </c>
      <c r="N14" s="14">
        <v>4.4853360000000002</v>
      </c>
      <c r="O14" s="14">
        <v>3.941433</v>
      </c>
      <c r="P14" s="14">
        <v>4.5005119999999996</v>
      </c>
      <c r="Q14" s="14">
        <v>5.113944</v>
      </c>
      <c r="R14" s="14">
        <v>6.2490180000000004</v>
      </c>
      <c r="S14" s="14">
        <v>6.6550159999999998</v>
      </c>
      <c r="T14" s="14">
        <v>6.8236520000000001</v>
      </c>
      <c r="U14" s="14">
        <v>8.4582139999999999</v>
      </c>
      <c r="V14" s="14">
        <v>8.2142980000000012</v>
      </c>
      <c r="W14" s="14">
        <v>9.3095250000000007</v>
      </c>
      <c r="X14" s="14">
        <v>14.835552</v>
      </c>
      <c r="Y14" s="14">
        <v>15.194561</v>
      </c>
      <c r="Z14" s="15">
        <f t="shared" si="0"/>
        <v>7.2971443750000011</v>
      </c>
      <c r="AA14" s="223">
        <f t="shared" si="1"/>
        <v>4.4822339424110513E-2</v>
      </c>
      <c r="AB14" s="223">
        <f t="shared" si="2"/>
        <v>1.7414248387663649</v>
      </c>
      <c r="AC14" s="223">
        <f t="shared" si="3"/>
        <v>5.292656738270729E-2</v>
      </c>
      <c r="AD14" s="223">
        <f t="shared" si="4"/>
        <v>0.95512752959572156</v>
      </c>
      <c r="AE14" s="14"/>
      <c r="AF14" s="14"/>
      <c r="AG14" s="14"/>
      <c r="AH14" s="14"/>
      <c r="AI14" s="14"/>
      <c r="AJ14" s="7"/>
      <c r="AK14" s="7"/>
      <c r="AS14" s="10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</row>
    <row r="15" spans="1:103" s="8" customFormat="1" ht="15" customHeight="1">
      <c r="A15" s="13" t="s">
        <v>135</v>
      </c>
      <c r="B15" s="14">
        <v>73.369557999999998</v>
      </c>
      <c r="C15" s="14">
        <v>92.401829000000006</v>
      </c>
      <c r="D15" s="14">
        <v>68.070037999999997</v>
      </c>
      <c r="E15" s="14">
        <v>59.287678</v>
      </c>
      <c r="F15" s="14">
        <v>54.526997000000001</v>
      </c>
      <c r="G15" s="14">
        <v>32.136516</v>
      </c>
      <c r="H15" s="14">
        <v>37.950780000000002</v>
      </c>
      <c r="I15" s="14">
        <v>43.992694999999998</v>
      </c>
      <c r="J15" s="14">
        <v>47.835566999999998</v>
      </c>
      <c r="K15" s="14">
        <v>41.644337</v>
      </c>
      <c r="L15" s="14">
        <v>72.422121000000004</v>
      </c>
      <c r="M15" s="14">
        <v>55.210067000000002</v>
      </c>
      <c r="N15" s="14">
        <v>49.867493000000003</v>
      </c>
      <c r="O15" s="14">
        <v>65.215609999999998</v>
      </c>
      <c r="P15" s="14">
        <v>67.338751000000002</v>
      </c>
      <c r="Q15" s="14">
        <v>74.479900000000001</v>
      </c>
      <c r="R15" s="14">
        <v>80.191385999999994</v>
      </c>
      <c r="S15" s="14">
        <v>99.579206999999997</v>
      </c>
      <c r="T15" s="14">
        <v>127.26637099999999</v>
      </c>
      <c r="U15" s="14">
        <v>99.788721999999993</v>
      </c>
      <c r="V15" s="14">
        <v>72.597463000000005</v>
      </c>
      <c r="W15" s="14">
        <v>98.213337999999993</v>
      </c>
      <c r="X15" s="14">
        <v>126.448667</v>
      </c>
      <c r="Y15" s="14">
        <v>106.014551</v>
      </c>
      <c r="Z15" s="15">
        <f t="shared" si="0"/>
        <v>72.743735083333334</v>
      </c>
      <c r="AA15" s="223">
        <f t="shared" si="1"/>
        <v>1.6131656474785538E-2</v>
      </c>
      <c r="AB15" s="223">
        <f t="shared" si="2"/>
        <v>0.44493920762068651</v>
      </c>
      <c r="AC15" s="223">
        <f t="shared" si="3"/>
        <v>2.974650365099496E-2</v>
      </c>
      <c r="AD15" s="223">
        <f t="shared" si="4"/>
        <v>0.46384211807328857</v>
      </c>
      <c r="AE15" s="14"/>
      <c r="AF15" s="14"/>
      <c r="AG15" s="14"/>
      <c r="AH15" s="14"/>
      <c r="AI15" s="14"/>
      <c r="AJ15" s="7"/>
      <c r="AK15" s="7"/>
      <c r="AS15" s="10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5" customHeight="1">
      <c r="A16" s="13" t="s">
        <v>136</v>
      </c>
      <c r="B16" s="14">
        <v>885.45548199999996</v>
      </c>
      <c r="C16" s="14">
        <v>935.835418</v>
      </c>
      <c r="D16" s="14">
        <v>946.09276999999997</v>
      </c>
      <c r="E16" s="14">
        <v>941.42293400000005</v>
      </c>
      <c r="F16" s="14">
        <v>965.26821399999994</v>
      </c>
      <c r="G16" s="14">
        <v>978.10788400000001</v>
      </c>
      <c r="H16" s="14">
        <v>1038.9789519999999</v>
      </c>
      <c r="I16" s="14">
        <v>1136.1406930000001</v>
      </c>
      <c r="J16" s="14">
        <v>1135.720581</v>
      </c>
      <c r="K16" s="14">
        <v>1051.060563</v>
      </c>
      <c r="L16" s="14">
        <v>1118.5718429999999</v>
      </c>
      <c r="M16" s="14">
        <v>1132.1380770000001</v>
      </c>
      <c r="N16" s="14">
        <v>924.99701000000005</v>
      </c>
      <c r="O16" s="14">
        <v>945.95211300000005</v>
      </c>
      <c r="P16" s="14">
        <v>987.10651800000005</v>
      </c>
      <c r="Q16" s="14">
        <v>1010.4169300000001</v>
      </c>
      <c r="R16" s="14">
        <v>984.9940180000001</v>
      </c>
      <c r="S16" s="14">
        <v>1050.289074</v>
      </c>
      <c r="T16" s="14">
        <v>1108.034903</v>
      </c>
      <c r="U16" s="14">
        <v>1109.1523189999998</v>
      </c>
      <c r="V16" s="14">
        <v>982.77507600000001</v>
      </c>
      <c r="W16" s="14">
        <v>1206.5417870000001</v>
      </c>
      <c r="X16" s="14">
        <v>1589.910523</v>
      </c>
      <c r="Y16" s="14">
        <v>1348.6568139999999</v>
      </c>
      <c r="Z16" s="15">
        <f t="shared" si="0"/>
        <v>1063.0675206666667</v>
      </c>
      <c r="AA16" s="223">
        <f t="shared" si="1"/>
        <v>1.8462371028488134E-2</v>
      </c>
      <c r="AB16" s="223">
        <f t="shared" si="2"/>
        <v>0.52312210090309208</v>
      </c>
      <c r="AC16" s="228">
        <f t="shared" si="3"/>
        <v>1.4492974177148232E-2</v>
      </c>
      <c r="AD16" s="228">
        <f t="shared" si="4"/>
        <v>0.20569530016321</v>
      </c>
      <c r="AE16" s="14"/>
      <c r="AF16" s="14"/>
      <c r="AG16" s="14"/>
      <c r="AH16" s="14"/>
      <c r="AI16" s="14"/>
      <c r="AJ16" s="7"/>
      <c r="AK16" s="7"/>
      <c r="AS16" s="10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5" customHeight="1">
      <c r="A17" s="13" t="s">
        <v>131</v>
      </c>
      <c r="B17" s="135" t="s">
        <v>116</v>
      </c>
      <c r="C17" s="135" t="s">
        <v>116</v>
      </c>
      <c r="D17" s="135" t="s">
        <v>116</v>
      </c>
      <c r="E17" s="135" t="s">
        <v>116</v>
      </c>
      <c r="F17" s="135" t="s">
        <v>116</v>
      </c>
      <c r="G17" s="135" t="s">
        <v>116</v>
      </c>
      <c r="H17" s="135" t="s">
        <v>116</v>
      </c>
      <c r="I17" s="135" t="s">
        <v>116</v>
      </c>
      <c r="J17" s="135" t="s">
        <v>116</v>
      </c>
      <c r="K17" s="14">
        <v>30.182918999999998</v>
      </c>
      <c r="L17" s="14">
        <v>78.260346999999996</v>
      </c>
      <c r="M17" s="14">
        <v>112.35505499999999</v>
      </c>
      <c r="N17" s="14">
        <v>67.908270999999999</v>
      </c>
      <c r="O17" s="14">
        <v>51.894477000000009</v>
      </c>
      <c r="P17" s="14">
        <v>93.742901000000003</v>
      </c>
      <c r="Q17" s="14">
        <v>108.20162000000001</v>
      </c>
      <c r="R17" s="14">
        <v>77.145631999999992</v>
      </c>
      <c r="S17" s="14">
        <v>88.917638999999994</v>
      </c>
      <c r="T17" s="14">
        <v>87.553481000000005</v>
      </c>
      <c r="U17" s="14">
        <v>92.638377000000006</v>
      </c>
      <c r="V17" s="14">
        <v>69.312291999999999</v>
      </c>
      <c r="W17" s="14">
        <v>99.153773000000001</v>
      </c>
      <c r="X17" s="14">
        <v>155.156113</v>
      </c>
      <c r="Y17" s="14">
        <v>93.772426999999993</v>
      </c>
      <c r="Z17" s="15">
        <f t="shared" si="0"/>
        <v>87.079688266666651</v>
      </c>
      <c r="AA17" s="223" t="str">
        <f t="shared" si="1"/>
        <v/>
      </c>
      <c r="AB17" s="223" t="str">
        <f t="shared" si="2"/>
        <v/>
      </c>
      <c r="AC17" s="223">
        <f t="shared" si="3"/>
        <v>1.4007179119480018E-2</v>
      </c>
      <c r="AD17" s="223">
        <f t="shared" si="4"/>
        <v>0.19821123461157153</v>
      </c>
      <c r="AE17" s="14"/>
      <c r="AF17" s="14"/>
      <c r="AG17" s="14"/>
      <c r="AH17" s="14"/>
      <c r="AI17" s="14"/>
      <c r="AJ17" s="7"/>
      <c r="AK17" s="7"/>
      <c r="AS17" s="10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16" t="s">
        <v>5</v>
      </c>
      <c r="B18" s="17">
        <f t="shared" ref="B18:Y18" si="6">SUM(B12:B17)</f>
        <v>1711.3266389999999</v>
      </c>
      <c r="C18" s="17">
        <f t="shared" si="6"/>
        <v>1739.128796</v>
      </c>
      <c r="D18" s="17">
        <f t="shared" si="6"/>
        <v>1715.2558649999999</v>
      </c>
      <c r="E18" s="17">
        <f t="shared" si="6"/>
        <v>1651.9643230000001</v>
      </c>
      <c r="F18" s="17">
        <f t="shared" si="6"/>
        <v>1692.4181170000002</v>
      </c>
      <c r="G18" s="17">
        <f t="shared" si="6"/>
        <v>1683.3607959999999</v>
      </c>
      <c r="H18" s="17">
        <f t="shared" si="6"/>
        <v>1775.7165519999999</v>
      </c>
      <c r="I18" s="17">
        <f t="shared" si="6"/>
        <v>1988.4439590000002</v>
      </c>
      <c r="J18" s="17">
        <f t="shared" si="6"/>
        <v>1959.2023469999999</v>
      </c>
      <c r="K18" s="17">
        <f t="shared" si="6"/>
        <v>1710.723618</v>
      </c>
      <c r="L18" s="17">
        <f t="shared" si="6"/>
        <v>1992.8563999999999</v>
      </c>
      <c r="M18" s="17">
        <f t="shared" si="6"/>
        <v>2045.0747160000001</v>
      </c>
      <c r="N18" s="17">
        <f t="shared" si="6"/>
        <v>1668.746707</v>
      </c>
      <c r="O18" s="17">
        <f t="shared" si="6"/>
        <v>1747.164886</v>
      </c>
      <c r="P18" s="17">
        <f t="shared" si="6"/>
        <v>1898.5363970000001</v>
      </c>
      <c r="Q18" s="17">
        <f t="shared" si="6"/>
        <v>1964.2907870000001</v>
      </c>
      <c r="R18" s="17">
        <f t="shared" si="6"/>
        <v>2013.498407</v>
      </c>
      <c r="S18" s="17">
        <f t="shared" si="6"/>
        <v>2159.0255969999998</v>
      </c>
      <c r="T18" s="17">
        <f t="shared" si="6"/>
        <v>2330.4853579999999</v>
      </c>
      <c r="U18" s="17">
        <f t="shared" si="6"/>
        <v>2336.950167</v>
      </c>
      <c r="V18" s="17">
        <f t="shared" si="6"/>
        <v>2036.0697340000002</v>
      </c>
      <c r="W18" s="17">
        <f t="shared" si="6"/>
        <v>2581.7130079999997</v>
      </c>
      <c r="X18" s="17">
        <f t="shared" si="6"/>
        <v>3475.695545</v>
      </c>
      <c r="Y18" s="17">
        <f t="shared" si="6"/>
        <v>3032.5807119999999</v>
      </c>
      <c r="Z18" s="18">
        <f t="shared" si="0"/>
        <v>2037.9262263749999</v>
      </c>
      <c r="AA18" s="225">
        <f t="shared" si="1"/>
        <v>2.5187859852196848E-2</v>
      </c>
      <c r="AB18" s="225">
        <f t="shared" si="2"/>
        <v>0.77206422367857508</v>
      </c>
      <c r="AC18" s="225">
        <f t="shared" si="3"/>
        <v>3.2822936640505507E-2</v>
      </c>
      <c r="AD18" s="225">
        <f t="shared" si="4"/>
        <v>0.52172565569701868</v>
      </c>
      <c r="AE18" s="225"/>
      <c r="AF18" s="14"/>
      <c r="AG18" s="14"/>
      <c r="AH18" s="14"/>
      <c r="AI18" s="14"/>
      <c r="AJ18" s="7"/>
      <c r="AK18" s="7"/>
      <c r="AL18" s="11"/>
      <c r="AS18" s="10"/>
      <c r="AT18" s="11" t="s">
        <v>13</v>
      </c>
      <c r="AU18" s="11" t="s">
        <v>13</v>
      </c>
      <c r="AV18" s="11" t="s">
        <v>13</v>
      </c>
      <c r="AW18" s="11" t="s">
        <v>13</v>
      </c>
      <c r="AX18" s="11" t="s">
        <v>13</v>
      </c>
      <c r="AY18" s="11" t="s">
        <v>13</v>
      </c>
      <c r="AZ18" s="11" t="s">
        <v>13</v>
      </c>
      <c r="BA18" s="11" t="s">
        <v>13</v>
      </c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9.5" customHeight="1">
      <c r="A19" s="19" t="s">
        <v>6</v>
      </c>
      <c r="B19" s="20">
        <f t="shared" ref="B19:Z19" si="7">B11-B18</f>
        <v>1008.0377779999999</v>
      </c>
      <c r="C19" s="20">
        <f t="shared" si="7"/>
        <v>874.61238600000024</v>
      </c>
      <c r="D19" s="20">
        <f t="shared" si="7"/>
        <v>936.06150200000025</v>
      </c>
      <c r="E19" s="20">
        <f t="shared" si="7"/>
        <v>1080.2417500000001</v>
      </c>
      <c r="F19" s="20">
        <f t="shared" si="7"/>
        <v>1037.2012419999996</v>
      </c>
      <c r="G19" s="20">
        <f t="shared" si="7"/>
        <v>1017.2057730000001</v>
      </c>
      <c r="H19" s="20">
        <f t="shared" si="7"/>
        <v>1247.6519280000002</v>
      </c>
      <c r="I19" s="20">
        <f t="shared" si="7"/>
        <v>1228.472694</v>
      </c>
      <c r="J19" s="20">
        <f t="shared" si="7"/>
        <v>1184.0662560000001</v>
      </c>
      <c r="K19" s="20">
        <f t="shared" si="7"/>
        <v>1051.163223</v>
      </c>
      <c r="L19" s="20">
        <f t="shared" si="7"/>
        <v>1444.9328759999996</v>
      </c>
      <c r="M19" s="20">
        <f t="shared" si="7"/>
        <v>1670.5954190000002</v>
      </c>
      <c r="N19" s="20">
        <f t="shared" si="7"/>
        <v>2049.4894489999997</v>
      </c>
      <c r="O19" s="20">
        <f t="shared" si="7"/>
        <v>2127.8120110000004</v>
      </c>
      <c r="P19" s="20">
        <f t="shared" si="7"/>
        <v>2017.2828660000002</v>
      </c>
      <c r="Q19" s="20">
        <f t="shared" si="7"/>
        <v>2163.3880950000002</v>
      </c>
      <c r="R19" s="20">
        <f t="shared" si="7"/>
        <v>2067.0758169999999</v>
      </c>
      <c r="S19" s="20">
        <f t="shared" si="7"/>
        <v>2038.8668260000004</v>
      </c>
      <c r="T19" s="20">
        <f t="shared" si="7"/>
        <v>2122.5403350000006</v>
      </c>
      <c r="U19" s="20">
        <f t="shared" si="7"/>
        <v>2130.8288579999999</v>
      </c>
      <c r="V19" s="20">
        <f t="shared" si="7"/>
        <v>1982.617988</v>
      </c>
      <c r="W19" s="20">
        <f t="shared" si="7"/>
        <v>2267.627673</v>
      </c>
      <c r="X19" s="20">
        <f t="shared" si="7"/>
        <v>2756.1517599999993</v>
      </c>
      <c r="Y19" s="20">
        <f t="shared" si="7"/>
        <v>2380.728709</v>
      </c>
      <c r="Z19" s="21">
        <f t="shared" si="7"/>
        <v>1661.8605505833336</v>
      </c>
      <c r="AA19" s="90"/>
      <c r="AB19" s="90"/>
      <c r="AC19" s="14"/>
      <c r="AD19" s="14"/>
      <c r="AE19" s="14"/>
      <c r="AF19" s="14"/>
      <c r="AG19" s="14"/>
      <c r="AH19" s="22"/>
      <c r="AI19" s="23"/>
      <c r="AJ19" s="23"/>
      <c r="AL19" s="11"/>
      <c r="AM19" s="24"/>
      <c r="AN19" s="24"/>
      <c r="AO19" s="24"/>
      <c r="AP19" s="24"/>
      <c r="AQ19" s="24"/>
      <c r="AS19" s="10"/>
      <c r="AT19" s="11" t="s">
        <v>13</v>
      </c>
      <c r="AU19" s="11" t="s">
        <v>13</v>
      </c>
      <c r="AV19" s="11" t="s">
        <v>13</v>
      </c>
      <c r="AW19" s="11" t="s">
        <v>13</v>
      </c>
      <c r="AX19" s="11" t="s">
        <v>13</v>
      </c>
      <c r="AY19" s="11" t="s">
        <v>13</v>
      </c>
      <c r="AZ19" s="11" t="s">
        <v>13</v>
      </c>
      <c r="BA19" s="11" t="s">
        <v>13</v>
      </c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9.5" customHeight="1">
      <c r="A20" s="25" t="s">
        <v>7</v>
      </c>
      <c r="B20" s="26">
        <f t="shared" ref="B20:Z20" si="8">B11/B18</f>
        <v>1.5890387930787069</v>
      </c>
      <c r="C20" s="26">
        <f t="shared" si="8"/>
        <v>1.5029025958351161</v>
      </c>
      <c r="D20" s="26">
        <f t="shared" si="8"/>
        <v>1.5457270376393673</v>
      </c>
      <c r="E20" s="26">
        <f t="shared" si="8"/>
        <v>1.6539134864839331</v>
      </c>
      <c r="F20" s="26">
        <f t="shared" si="8"/>
        <v>1.6128516538445916</v>
      </c>
      <c r="G20" s="26">
        <f t="shared" si="8"/>
        <v>1.6042707988786975</v>
      </c>
      <c r="H20" s="26">
        <f t="shared" si="8"/>
        <v>1.7026188535522533</v>
      </c>
      <c r="I20" s="26">
        <f t="shared" si="8"/>
        <v>1.6178060429813701</v>
      </c>
      <c r="J20" s="26">
        <f t="shared" si="8"/>
        <v>1.6043613911616044</v>
      </c>
      <c r="K20" s="26">
        <f t="shared" si="8"/>
        <v>1.6144553170014164</v>
      </c>
      <c r="L20" s="26">
        <f t="shared" si="8"/>
        <v>1.7250561937127029</v>
      </c>
      <c r="M20" s="26">
        <f t="shared" si="8"/>
        <v>1.8168872295617391</v>
      </c>
      <c r="N20" s="26">
        <f t="shared" si="8"/>
        <v>2.228160894881694</v>
      </c>
      <c r="O20" s="26">
        <f t="shared" si="8"/>
        <v>2.2178655993204299</v>
      </c>
      <c r="P20" s="26">
        <f t="shared" si="8"/>
        <v>2.0625463220971896</v>
      </c>
      <c r="Q20" s="26">
        <f t="shared" si="8"/>
        <v>2.1013583677720522</v>
      </c>
      <c r="R20" s="26">
        <f t="shared" si="8"/>
        <v>2.0266091146701362</v>
      </c>
      <c r="S20" s="26">
        <f t="shared" si="8"/>
        <v>1.9443458330614691</v>
      </c>
      <c r="T20" s="26">
        <f t="shared" si="8"/>
        <v>1.910771795975386</v>
      </c>
      <c r="U20" s="26">
        <f t="shared" si="8"/>
        <v>1.9117990139838528</v>
      </c>
      <c r="V20" s="26">
        <f t="shared" si="8"/>
        <v>1.973747585798552</v>
      </c>
      <c r="W20" s="26">
        <f t="shared" si="8"/>
        <v>1.8783422735111386</v>
      </c>
      <c r="X20" s="26">
        <f t="shared" si="8"/>
        <v>1.7929784770604813</v>
      </c>
      <c r="Y20" s="26">
        <f t="shared" si="8"/>
        <v>1.7850504026420122</v>
      </c>
      <c r="Z20" s="27">
        <f t="shared" si="8"/>
        <v>1.8154664919050576</v>
      </c>
      <c r="AA20" s="196"/>
      <c r="AB20" s="196"/>
      <c r="AC20" s="197"/>
      <c r="AD20" s="197"/>
      <c r="AE20" s="197"/>
      <c r="AF20" s="22"/>
      <c r="AG20" s="22"/>
      <c r="AH20" s="22"/>
      <c r="AI20" s="23"/>
      <c r="AJ20" s="23"/>
      <c r="AL20" s="11"/>
      <c r="AM20" s="446"/>
      <c r="AN20" s="446"/>
      <c r="AO20" s="446"/>
      <c r="AP20" s="446"/>
      <c r="AQ20" s="446"/>
      <c r="AR20" s="446"/>
      <c r="AS20" s="10"/>
      <c r="AT20" s="11" t="s">
        <v>13</v>
      </c>
      <c r="AU20" s="11" t="s">
        <v>13</v>
      </c>
      <c r="AV20" s="11" t="s">
        <v>13</v>
      </c>
      <c r="AW20" s="11" t="s">
        <v>13</v>
      </c>
      <c r="AX20" s="11" t="s">
        <v>13</v>
      </c>
      <c r="AY20" s="11" t="s">
        <v>13</v>
      </c>
      <c r="AZ20" s="11" t="s">
        <v>13</v>
      </c>
      <c r="BA20" s="11" t="s">
        <v>13</v>
      </c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 s="8" customFormat="1">
      <c r="A21" s="28" t="s">
        <v>114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90"/>
      <c r="U21" s="190"/>
      <c r="V21" s="190"/>
      <c r="W21" s="190"/>
      <c r="X21" s="190"/>
      <c r="Y21" s="190"/>
      <c r="Z21" s="190"/>
      <c r="AA21" s="447" t="s">
        <v>101</v>
      </c>
      <c r="AB21" s="447"/>
      <c r="AC21" s="447"/>
      <c r="AD21" s="447"/>
      <c r="AE21" s="31"/>
      <c r="AF21" s="31"/>
      <c r="AG21" s="31"/>
      <c r="AH21" s="31"/>
      <c r="AI21" s="23"/>
      <c r="AJ21" s="23"/>
      <c r="AM21" s="11"/>
      <c r="AN21" s="11"/>
      <c r="AO21" s="11"/>
      <c r="AP21" s="11"/>
      <c r="AQ21" s="11"/>
      <c r="AR21" s="11"/>
      <c r="AS21" s="10"/>
      <c r="AT21" s="11" t="s">
        <v>13</v>
      </c>
      <c r="AU21" s="11" t="s">
        <v>13</v>
      </c>
      <c r="AV21" s="11" t="s">
        <v>13</v>
      </c>
      <c r="AW21" s="11" t="s">
        <v>13</v>
      </c>
      <c r="AX21" s="11" t="s">
        <v>13</v>
      </c>
      <c r="AY21" s="11" t="s">
        <v>13</v>
      </c>
      <c r="AZ21" s="11" t="s">
        <v>13</v>
      </c>
      <c r="BA21" s="11" t="s">
        <v>13</v>
      </c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</row>
    <row r="22" spans="1:103" s="8" customFormat="1" ht="18" customHeight="1">
      <c r="A22" s="32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33"/>
      <c r="AJ22" s="33"/>
      <c r="AM22" s="11"/>
      <c r="AN22" s="11"/>
      <c r="AO22" s="11"/>
      <c r="AP22" s="11"/>
      <c r="AQ22" s="11"/>
      <c r="AR22" s="11"/>
      <c r="AS22" s="10"/>
      <c r="AT22" s="11" t="s">
        <v>13</v>
      </c>
      <c r="AU22" s="11" t="s">
        <v>13</v>
      </c>
      <c r="AV22" s="11" t="s">
        <v>13</v>
      </c>
      <c r="AW22" s="11" t="s">
        <v>13</v>
      </c>
      <c r="AX22" s="11" t="s">
        <v>13</v>
      </c>
      <c r="AY22" s="11" t="s">
        <v>13</v>
      </c>
      <c r="AZ22" s="11" t="s">
        <v>13</v>
      </c>
      <c r="BA22" s="11" t="s">
        <v>13</v>
      </c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</row>
    <row r="23" spans="1:103" s="36" customFormat="1" ht="18" customHeight="1">
      <c r="A23" s="32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34"/>
      <c r="AJ23" s="33"/>
      <c r="AK23" s="8"/>
      <c r="AL23" s="8"/>
      <c r="AM23" s="35"/>
      <c r="AN23" s="35"/>
      <c r="AO23" s="35"/>
      <c r="AP23" s="35"/>
      <c r="AQ23" s="35"/>
      <c r="AR23" s="35"/>
      <c r="AS23" s="10"/>
      <c r="AT23" s="11" t="s">
        <v>13</v>
      </c>
      <c r="AU23" s="11" t="s">
        <v>13</v>
      </c>
      <c r="AV23" s="11" t="s">
        <v>13</v>
      </c>
      <c r="AW23" s="11" t="s">
        <v>13</v>
      </c>
      <c r="AX23" s="11" t="s">
        <v>13</v>
      </c>
      <c r="AY23" s="11" t="s">
        <v>13</v>
      </c>
      <c r="AZ23" s="11" t="s">
        <v>13</v>
      </c>
      <c r="BA23" s="11" t="s">
        <v>13</v>
      </c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</row>
    <row r="24" spans="1:103" s="39" customFormat="1" ht="18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7"/>
      <c r="AA24" s="7"/>
      <c r="AB24" s="7"/>
      <c r="AC24" s="7"/>
      <c r="AD24" s="7"/>
      <c r="AE24" s="38"/>
      <c r="AF24" s="38"/>
      <c r="AG24" s="38"/>
      <c r="AH24" s="38"/>
      <c r="AI24" s="34"/>
      <c r="AJ24" s="33"/>
      <c r="AK24" s="8"/>
      <c r="AL24" s="8"/>
      <c r="AM24" s="35"/>
      <c r="AN24" s="35"/>
      <c r="AO24" s="35"/>
      <c r="AP24" s="35"/>
      <c r="AQ24" s="35"/>
      <c r="AR24" s="35"/>
      <c r="AS24" s="10"/>
      <c r="AT24" s="11" t="s">
        <v>13</v>
      </c>
      <c r="AU24" s="11" t="s">
        <v>13</v>
      </c>
      <c r="AV24" s="11" t="s">
        <v>13</v>
      </c>
      <c r="AW24" s="11" t="s">
        <v>13</v>
      </c>
      <c r="AX24" s="11" t="s">
        <v>13</v>
      </c>
      <c r="AY24" s="11" t="s">
        <v>13</v>
      </c>
      <c r="AZ24" s="11" t="s">
        <v>13</v>
      </c>
      <c r="BA24" s="11" t="s">
        <v>13</v>
      </c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</row>
    <row r="25" spans="1:103" s="41" customFormat="1" ht="18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4"/>
      <c r="AJ25" s="33"/>
      <c r="AK25" s="8"/>
      <c r="AL25" s="8"/>
      <c r="AM25" s="35"/>
      <c r="AN25" s="35"/>
      <c r="AO25" s="35"/>
      <c r="AP25" s="35"/>
      <c r="AQ25" s="35"/>
      <c r="AR25" s="35"/>
      <c r="AS25" s="10"/>
      <c r="AT25" s="11" t="s">
        <v>13</v>
      </c>
      <c r="AU25" s="11" t="s">
        <v>13</v>
      </c>
      <c r="AV25" s="11" t="s">
        <v>13</v>
      </c>
      <c r="AW25" s="11" t="s">
        <v>13</v>
      </c>
      <c r="AX25" s="11" t="s">
        <v>13</v>
      </c>
      <c r="AY25" s="11" t="s">
        <v>13</v>
      </c>
      <c r="AZ25" s="11" t="s">
        <v>13</v>
      </c>
      <c r="BA25" s="11" t="s">
        <v>13</v>
      </c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</row>
    <row r="26" spans="1:103" s="41" customFormat="1" ht="18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43"/>
      <c r="AJ26" s="23"/>
      <c r="AK26" s="8"/>
      <c r="AL26" s="8"/>
      <c r="AM26" s="35"/>
      <c r="AN26" s="35"/>
      <c r="AO26" s="35"/>
      <c r="AP26" s="35"/>
      <c r="AQ26" s="35"/>
      <c r="AR26" s="35"/>
      <c r="AS26" s="10"/>
      <c r="AT26" s="11" t="s">
        <v>13</v>
      </c>
      <c r="AU26" s="11" t="s">
        <v>13</v>
      </c>
      <c r="AV26" s="11" t="s">
        <v>13</v>
      </c>
      <c r="AW26" s="11" t="s">
        <v>13</v>
      </c>
      <c r="AX26" s="11" t="s">
        <v>13</v>
      </c>
      <c r="AY26" s="11" t="s">
        <v>13</v>
      </c>
      <c r="AZ26" s="11" t="s">
        <v>13</v>
      </c>
      <c r="BA26" s="11" t="s">
        <v>13</v>
      </c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</row>
    <row r="27" spans="1:103" s="8" customFormat="1" ht="18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43"/>
      <c r="AJ27" s="23"/>
      <c r="AM27" s="35"/>
      <c r="AN27" s="35"/>
      <c r="AO27" s="35"/>
      <c r="AP27" s="35"/>
      <c r="AQ27" s="35"/>
      <c r="AR27" s="35"/>
      <c r="AS27" s="10"/>
      <c r="AT27" s="11" t="s">
        <v>13</v>
      </c>
      <c r="AU27" s="11" t="s">
        <v>13</v>
      </c>
      <c r="AV27" s="11" t="s">
        <v>13</v>
      </c>
      <c r="AW27" s="11" t="s">
        <v>13</v>
      </c>
      <c r="AX27" s="11" t="s">
        <v>13</v>
      </c>
      <c r="AY27" s="11" t="s">
        <v>13</v>
      </c>
      <c r="AZ27" s="11" t="s">
        <v>13</v>
      </c>
      <c r="BA27" s="11" t="s">
        <v>13</v>
      </c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</row>
    <row r="28" spans="1:103" s="8" customFormat="1" ht="18" customHeight="1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43"/>
      <c r="AJ28" s="23"/>
      <c r="AM28" s="35"/>
      <c r="AN28" s="35"/>
      <c r="AO28" s="35"/>
      <c r="AP28" s="35"/>
      <c r="AQ28" s="35"/>
      <c r="AR28" s="35"/>
      <c r="AS28" s="11"/>
      <c r="AT28" s="11" t="s">
        <v>13</v>
      </c>
      <c r="AU28" s="11" t="s">
        <v>13</v>
      </c>
      <c r="AV28" s="11" t="s">
        <v>13</v>
      </c>
      <c r="AW28" s="11" t="s">
        <v>13</v>
      </c>
      <c r="AX28" s="11" t="s">
        <v>13</v>
      </c>
      <c r="AY28" s="11" t="s">
        <v>13</v>
      </c>
      <c r="AZ28" s="11" t="s">
        <v>13</v>
      </c>
      <c r="BA28" s="11" t="s">
        <v>13</v>
      </c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</row>
    <row r="29" spans="1:103" s="8" customFormat="1" ht="18" customHeight="1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43"/>
      <c r="AJ29" s="23"/>
      <c r="AM29" s="35"/>
      <c r="AN29" s="35"/>
      <c r="AO29" s="35"/>
      <c r="AP29" s="23"/>
      <c r="AQ29" s="35"/>
      <c r="AR29" s="35"/>
      <c r="AS29" s="39"/>
      <c r="AT29" s="39" t="s">
        <v>13</v>
      </c>
      <c r="AU29" s="39" t="s">
        <v>13</v>
      </c>
      <c r="AV29" s="39" t="s">
        <v>13</v>
      </c>
      <c r="AW29" s="39" t="s">
        <v>13</v>
      </c>
      <c r="AX29" s="39" t="s">
        <v>13</v>
      </c>
      <c r="AY29" s="39" t="s">
        <v>13</v>
      </c>
      <c r="AZ29" s="40" t="s">
        <v>13</v>
      </c>
      <c r="BA29" s="40" t="s">
        <v>13</v>
      </c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</row>
    <row r="30" spans="1:103" s="8" customFormat="1" ht="18" customHeight="1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43"/>
      <c r="AJ30" s="23"/>
      <c r="AM30" s="35"/>
      <c r="AN30" s="35"/>
      <c r="AO30" s="35"/>
      <c r="AP30" s="23"/>
      <c r="AQ30" s="35"/>
      <c r="AR30" s="35"/>
      <c r="AS30" s="41"/>
      <c r="AT30" s="41" t="s">
        <v>13</v>
      </c>
      <c r="AU30" s="41" t="s">
        <v>13</v>
      </c>
      <c r="AV30" s="41" t="s">
        <v>13</v>
      </c>
      <c r="AW30" s="41" t="s">
        <v>13</v>
      </c>
      <c r="AX30" s="41" t="s">
        <v>13</v>
      </c>
      <c r="AY30" s="41" t="s">
        <v>13</v>
      </c>
      <c r="AZ30" s="2" t="s">
        <v>13</v>
      </c>
      <c r="BA30" s="2" t="s">
        <v>13</v>
      </c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</row>
    <row r="31" spans="1:103" s="8" customFormat="1" ht="18" customHeight="1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43"/>
      <c r="AJ31" s="23"/>
      <c r="AM31" s="35"/>
      <c r="AN31" s="35"/>
      <c r="AO31" s="35"/>
      <c r="AP31" s="23"/>
      <c r="AQ31" s="35"/>
      <c r="AR31" s="35"/>
      <c r="AT31" s="8" t="s">
        <v>13</v>
      </c>
      <c r="AU31" s="8" t="s">
        <v>13</v>
      </c>
      <c r="AV31" s="8" t="s">
        <v>13</v>
      </c>
      <c r="AW31" s="8" t="s">
        <v>13</v>
      </c>
      <c r="AX31" s="8" t="s">
        <v>13</v>
      </c>
      <c r="AY31" s="8" t="s">
        <v>13</v>
      </c>
      <c r="AZ31" s="11" t="s">
        <v>13</v>
      </c>
      <c r="BA31" s="11" t="s">
        <v>13</v>
      </c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</row>
    <row r="32" spans="1:103" s="8" customFormat="1" ht="12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3"/>
      <c r="AJ32" s="23"/>
      <c r="AL32" s="11"/>
      <c r="AM32" s="35"/>
      <c r="AN32" s="35"/>
      <c r="AO32" s="35"/>
      <c r="AP32" s="23"/>
      <c r="AQ32" s="35"/>
      <c r="AR32" s="35"/>
      <c r="AT32" s="8" t="s">
        <v>13</v>
      </c>
      <c r="AU32" s="11" t="s">
        <v>13</v>
      </c>
      <c r="AV32" s="11" t="s">
        <v>13</v>
      </c>
      <c r="AW32" s="11" t="s">
        <v>13</v>
      </c>
      <c r="AX32" s="11" t="s">
        <v>13</v>
      </c>
      <c r="AY32" s="11" t="s">
        <v>13</v>
      </c>
      <c r="AZ32" s="11" t="s">
        <v>13</v>
      </c>
      <c r="BA32" s="11" t="s">
        <v>13</v>
      </c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</row>
    <row r="33" spans="1:53">
      <c r="A33" s="45" t="s">
        <v>167</v>
      </c>
      <c r="AS33" s="8"/>
      <c r="AT33" s="8" t="s">
        <v>13</v>
      </c>
      <c r="AU33" s="11" t="s">
        <v>13</v>
      </c>
      <c r="AV33" s="11" t="s">
        <v>13</v>
      </c>
      <c r="AW33" s="11" t="s">
        <v>13</v>
      </c>
      <c r="AX33" s="11" t="s">
        <v>13</v>
      </c>
      <c r="AY33" s="11" t="s">
        <v>13</v>
      </c>
      <c r="AZ33" s="11" t="s">
        <v>13</v>
      </c>
      <c r="BA33" s="11" t="s">
        <v>13</v>
      </c>
    </row>
    <row r="34" spans="1:53">
      <c r="AT34" s="2" t="s">
        <v>13</v>
      </c>
      <c r="AU34" s="2" t="s">
        <v>13</v>
      </c>
      <c r="AV34" s="2" t="s">
        <v>13</v>
      </c>
      <c r="AW34" s="2" t="s">
        <v>13</v>
      </c>
      <c r="AX34" s="2" t="s">
        <v>13</v>
      </c>
      <c r="AY34" s="2" t="s">
        <v>13</v>
      </c>
      <c r="AZ34" s="2" t="s">
        <v>13</v>
      </c>
      <c r="BA34" s="2" t="s">
        <v>13</v>
      </c>
    </row>
    <row r="55" spans="1:34" s="2" customFormat="1" ht="11.25">
      <c r="A55" s="45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8"/>
      <c r="P55" s="48"/>
      <c r="Q55" s="48"/>
      <c r="R55" s="48"/>
      <c r="S55" s="48"/>
      <c r="T55" s="38"/>
      <c r="U55" s="38"/>
      <c r="V55" s="38"/>
      <c r="W55" s="38"/>
      <c r="X55" s="38"/>
      <c r="Y55" s="38"/>
      <c r="Z55" s="448">
        <v>42864.635367939816</v>
      </c>
      <c r="AA55" s="448"/>
      <c r="AB55" s="448"/>
      <c r="AC55" s="448"/>
      <c r="AD55" s="448"/>
      <c r="AE55" s="448"/>
      <c r="AF55" s="448"/>
      <c r="AG55" s="448"/>
      <c r="AH55" s="448"/>
    </row>
    <row r="56" spans="1:34" s="2" customFormat="1" ht="10.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</row>
    <row r="57" spans="1:34" s="2" customFormat="1">
      <c r="A57" s="3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50"/>
      <c r="AA57" s="50"/>
      <c r="AB57" s="50"/>
      <c r="AC57" s="50"/>
      <c r="AD57" s="50"/>
      <c r="AE57" s="50"/>
      <c r="AF57" s="50"/>
      <c r="AG57" s="3"/>
      <c r="AH57" s="3"/>
    </row>
    <row r="58" spans="1:34" s="2" customFormat="1" ht="10.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</sheetData>
  <sheetProtection algorithmName="SHA-512" hashValue="4I1Al1F+rrmNlU1ZkI8S2wQxmx4v2ywzsihgnk6jPGQb9OpkwJyJJ5/AihCnKKN5/FsgU1K8ok1LcQn8K1yhng==" saltValue="TfM1e81Kyec6VhDDop3zMQ==" spinCount="100000" sheet="1" objects="1" scenarios="1"/>
  <mergeCells count="4">
    <mergeCell ref="A1:AE1"/>
    <mergeCell ref="AM20:AR20"/>
    <mergeCell ref="AA21:AD21"/>
    <mergeCell ref="Z55:AH55"/>
  </mergeCells>
  <conditionalFormatting sqref="B19:Z19">
    <cfRule type="cellIs" dxfId="7" priority="10" operator="lessThan">
      <formula>0</formula>
    </cfRule>
    <cfRule type="cellIs" dxfId="6" priority="11" operator="greaterThan">
      <formula>0</formula>
    </cfRule>
    <cfRule type="cellIs" priority="12" operator="equal">
      <formula>0</formula>
    </cfRule>
  </conditionalFormatting>
  <conditionalFormatting sqref="AA5:AD18">
    <cfRule type="cellIs" dxfId="5" priority="7" operator="lessThan">
      <formula>0</formula>
    </cfRule>
    <cfRule type="cellIs" dxfId="4" priority="8" operator="greaterThan">
      <formula>0</formula>
    </cfRule>
    <cfRule type="cellIs" priority="9" operator="equal">
      <formula>0</formula>
    </cfRule>
  </conditionalFormatting>
  <conditionalFormatting sqref="AE11">
    <cfRule type="cellIs" dxfId="3" priority="4" operator="lessThan">
      <formula>0</formula>
    </cfRule>
    <cfRule type="cellIs" dxfId="2" priority="5" operator="greaterThan">
      <formula>0</formula>
    </cfRule>
    <cfRule type="cellIs" priority="6" operator="equal">
      <formula>0</formula>
    </cfRule>
  </conditionalFormatting>
  <conditionalFormatting sqref="AE18">
    <cfRule type="cellIs" dxfId="1" priority="1" operator="lessThan">
      <formula>0</formula>
    </cfRule>
    <cfRule type="cellIs" dxfId="0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6" orientation="landscape" r:id="rId1"/>
  <headerFooter scaleWithDoc="0"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1000-000020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'Imp_Exp_ProdutosFloresta (2)'!B18:Y18</xm:f>
              <xm:sqref>AE18</xm:sqref>
            </x14:sparkline>
          </x14:sparklines>
        </x14:sparklineGroup>
        <x14:sparklineGroup lineWeight="1" displayEmptyCellsAs="gap" xr2:uid="{00000000-0003-0000-1000-000021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'Imp_Exp_ProdutosFloresta (2)'!B12:Y12</xm:f>
              <xm:sqref>AE12</xm:sqref>
            </x14:sparkline>
            <x14:sparkline>
              <xm:f>'Imp_Exp_ProdutosFloresta (2)'!B13:Y13</xm:f>
              <xm:sqref>AE13</xm:sqref>
            </x14:sparkline>
            <x14:sparkline>
              <xm:f>'Imp_Exp_ProdutosFloresta (2)'!B14:Y14</xm:f>
              <xm:sqref>AE14</xm:sqref>
            </x14:sparkline>
            <x14:sparkline>
              <xm:f>'Imp_Exp_ProdutosFloresta (2)'!B15:Y15</xm:f>
              <xm:sqref>AE15</xm:sqref>
            </x14:sparkline>
            <x14:sparkline>
              <xm:f>'Imp_Exp_ProdutosFloresta (2)'!B16:Y16</xm:f>
              <xm:sqref>AE16</xm:sqref>
            </x14:sparkline>
            <x14:sparkline>
              <xm:f>'Imp_Exp_ProdutosFloresta (2)'!B17:Y17</xm:f>
              <xm:sqref>AE17</xm:sqref>
            </x14:sparkline>
          </x14:sparklines>
        </x14:sparklineGroup>
        <x14:sparklineGroup lineWeight="1.5" displayEmptyCellsAs="gap" xr2:uid="{00000000-0003-0000-1000-000022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'Imp_Exp_ProdutosFloresta (2)'!B11:Y11</xm:f>
              <xm:sqref>AE11</xm:sqref>
            </x14:sparkline>
          </x14:sparklines>
        </x14:sparklineGroup>
        <x14:sparklineGroup lineWeight="1" displayEmptyCellsAs="gap" xr2:uid="{00000000-0003-0000-1000-000023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'Imp_Exp_ProdutosFloresta (2)'!B5:Y5</xm:f>
              <xm:sqref>AE5</xm:sqref>
            </x14:sparkline>
            <x14:sparkline>
              <xm:f>'Imp_Exp_ProdutosFloresta (2)'!B6:Y6</xm:f>
              <xm:sqref>AE6</xm:sqref>
            </x14:sparkline>
            <x14:sparkline>
              <xm:f>'Imp_Exp_ProdutosFloresta (2)'!B7:Y7</xm:f>
              <xm:sqref>AE7</xm:sqref>
            </x14:sparkline>
            <x14:sparkline>
              <xm:f>'Imp_Exp_ProdutosFloresta (2)'!B8:Y8</xm:f>
              <xm:sqref>AE8</xm:sqref>
            </x14:sparkline>
            <x14:sparkline>
              <xm:f>'Imp_Exp_ProdutosFloresta (2)'!B9:Y9</xm:f>
              <xm:sqref>AE9</xm:sqref>
            </x14:sparkline>
            <x14:sparkline>
              <xm:f>'Imp_Exp_ProdutosFloresta (2)'!B10:Y10</xm:f>
              <xm:sqref>AE10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tabColor theme="8" tint="-0.499984740745262"/>
    <pageSetUpPr fitToPage="1"/>
  </sheetPr>
  <dimension ref="A1:AG267"/>
  <sheetViews>
    <sheetView showGridLines="0" zoomScale="90" zoomScaleNormal="90" workbookViewId="0">
      <selection activeCell="E42" sqref="E42"/>
    </sheetView>
  </sheetViews>
  <sheetFormatPr defaultColWidth="9.140625" defaultRowHeight="12.75"/>
  <cols>
    <col min="1" max="1" width="44.28515625" style="61" customWidth="1"/>
    <col min="2" max="2" width="9.140625" style="63" customWidth="1"/>
    <col min="3" max="11" width="9.140625" style="63" hidden="1" customWidth="1"/>
    <col min="12" max="16" width="9.140625" style="63" customWidth="1"/>
    <col min="17" max="18" width="9.140625" style="63"/>
    <col min="19" max="25" width="9.140625" style="60"/>
    <col min="26" max="26" width="3" style="62" customWidth="1"/>
    <col min="27" max="27" width="11.28515625" style="62" customWidth="1"/>
    <col min="28" max="28" width="10.42578125" style="62" customWidth="1"/>
    <col min="29" max="29" width="11.85546875" style="62" customWidth="1"/>
    <col min="30" max="30" width="10.42578125" style="60" customWidth="1"/>
    <col min="31" max="31" width="2.5703125" style="60" customWidth="1"/>
    <col min="32" max="32" width="10.85546875" style="60" customWidth="1"/>
    <col min="33" max="33" width="12.7109375" style="60" customWidth="1"/>
    <col min="34" max="16384" width="9.140625" style="60"/>
  </cols>
  <sheetData>
    <row r="1" spans="1:32" ht="25.5" customHeight="1"/>
    <row r="2" spans="1:32" ht="20.25" customHeight="1">
      <c r="A2" s="63"/>
    </row>
    <row r="3" spans="1:32" ht="15.75" customHeight="1">
      <c r="A3" s="63"/>
    </row>
    <row r="4" spans="1:32">
      <c r="A4" s="63"/>
      <c r="M4" s="116"/>
      <c r="N4" s="116"/>
      <c r="O4" s="116"/>
      <c r="P4" s="116"/>
      <c r="Q4" s="116"/>
    </row>
    <row r="5" spans="1:32">
      <c r="A5" s="63"/>
    </row>
    <row r="6" spans="1:32">
      <c r="A6" s="63"/>
    </row>
    <row r="7" spans="1:32">
      <c r="A7" s="63"/>
    </row>
    <row r="8" spans="1:32">
      <c r="A8" s="63"/>
    </row>
    <row r="9" spans="1:32" ht="15">
      <c r="A9" s="198"/>
      <c r="R9" s="93"/>
    </row>
    <row r="10" spans="1:32" ht="15">
      <c r="A10" s="198"/>
      <c r="R10" s="93"/>
    </row>
    <row r="11" spans="1:32" ht="15">
      <c r="A11" s="198"/>
      <c r="R11" s="93"/>
    </row>
    <row r="12" spans="1:32" ht="24" customHeight="1">
      <c r="A12" s="399" t="s">
        <v>320</v>
      </c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  <c r="R12" s="399"/>
      <c r="S12" s="399"/>
      <c r="T12" s="399"/>
      <c r="U12" s="399"/>
      <c r="V12" s="399"/>
      <c r="W12" s="399"/>
      <c r="X12" s="399"/>
      <c r="Y12" s="399"/>
      <c r="Z12" s="399"/>
      <c r="AA12" s="399"/>
      <c r="AB12" s="399"/>
      <c r="AC12" s="399"/>
      <c r="AD12" s="399"/>
      <c r="AE12" s="399"/>
      <c r="AF12" s="399"/>
    </row>
    <row r="13" spans="1:32">
      <c r="R13" s="93"/>
    </row>
    <row r="14" spans="1:32" ht="40.5" customHeight="1">
      <c r="A14" s="400" t="s">
        <v>205</v>
      </c>
      <c r="B14" s="400"/>
      <c r="C14" s="400"/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104"/>
      <c r="AA14" s="109"/>
      <c r="AB14" s="109"/>
      <c r="AC14" s="109"/>
      <c r="AD14" s="109"/>
      <c r="AE14" s="100"/>
      <c r="AF14" s="109"/>
    </row>
    <row r="15" spans="1:32" ht="32.25" customHeight="1">
      <c r="A15" s="172"/>
      <c r="B15" s="385">
        <v>2000</v>
      </c>
      <c r="C15" s="385">
        <v>2001</v>
      </c>
      <c r="D15" s="385">
        <v>2002</v>
      </c>
      <c r="E15" s="385">
        <v>2003</v>
      </c>
      <c r="F15" s="385">
        <v>2004</v>
      </c>
      <c r="G15" s="385">
        <v>2005</v>
      </c>
      <c r="H15" s="385">
        <v>2006</v>
      </c>
      <c r="I15" s="385">
        <v>2007</v>
      </c>
      <c r="J15" s="385">
        <v>2008</v>
      </c>
      <c r="K15" s="385">
        <v>2009</v>
      </c>
      <c r="L15" s="385">
        <v>2010</v>
      </c>
      <c r="M15" s="385">
        <v>2011</v>
      </c>
      <c r="N15" s="385">
        <v>2012</v>
      </c>
      <c r="O15" s="385">
        <v>2013</v>
      </c>
      <c r="P15" s="385">
        <v>2014</v>
      </c>
      <c r="Q15" s="385">
        <v>2015</v>
      </c>
      <c r="R15" s="385">
        <v>2016</v>
      </c>
      <c r="S15" s="385">
        <v>2017</v>
      </c>
      <c r="T15" s="385">
        <v>2018</v>
      </c>
      <c r="U15" s="385">
        <v>2019</v>
      </c>
      <c r="V15" s="385">
        <v>2020</v>
      </c>
      <c r="W15" s="385">
        <v>2021</v>
      </c>
      <c r="X15" s="385">
        <v>2022</v>
      </c>
      <c r="Y15" s="385" t="s">
        <v>195</v>
      </c>
      <c r="Z15" s="93"/>
      <c r="AA15" s="397" t="s">
        <v>154</v>
      </c>
      <c r="AB15" s="398"/>
      <c r="AC15" s="398"/>
      <c r="AD15" s="398"/>
      <c r="AE15" s="209"/>
      <c r="AF15" s="210" t="s">
        <v>18</v>
      </c>
    </row>
    <row r="16" spans="1:32" s="93" customFormat="1" ht="26.25" customHeight="1">
      <c r="A16" s="173"/>
      <c r="B16" s="386"/>
      <c r="C16" s="386"/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AA16" s="174" t="s">
        <v>196</v>
      </c>
      <c r="AB16" s="174" t="s">
        <v>19</v>
      </c>
      <c r="AC16" s="174" t="s">
        <v>20</v>
      </c>
      <c r="AD16" s="174" t="s">
        <v>197</v>
      </c>
      <c r="AE16" s="95"/>
      <c r="AF16" s="174" t="s">
        <v>198</v>
      </c>
    </row>
    <row r="17" spans="1:33" ht="18.75" customHeight="1">
      <c r="A17" s="136" t="s">
        <v>23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08"/>
      <c r="T17" s="108"/>
      <c r="U17" s="108"/>
      <c r="V17" s="108"/>
      <c r="W17" s="108"/>
      <c r="X17" s="108"/>
      <c r="Y17" s="108"/>
      <c r="Z17" s="104"/>
      <c r="AA17" s="108"/>
      <c r="AB17" s="108"/>
      <c r="AC17" s="108"/>
      <c r="AD17" s="108"/>
      <c r="AE17" s="100"/>
      <c r="AF17" s="108"/>
    </row>
    <row r="18" spans="1:33" ht="18.75" customHeight="1">
      <c r="A18" s="61" t="s">
        <v>24</v>
      </c>
      <c r="B18" s="111">
        <v>128414.44500000001</v>
      </c>
      <c r="C18" s="111">
        <v>135775.00900000002</v>
      </c>
      <c r="D18" s="111">
        <v>142554.26300000004</v>
      </c>
      <c r="E18" s="111">
        <v>146067.85800000001</v>
      </c>
      <c r="F18" s="111">
        <v>152248.38799999998</v>
      </c>
      <c r="G18" s="111">
        <v>158552.70400000003</v>
      </c>
      <c r="H18" s="111">
        <v>166260.46899999998</v>
      </c>
      <c r="I18" s="111">
        <v>175483.40099999998</v>
      </c>
      <c r="J18" s="111">
        <v>179102.78100000002</v>
      </c>
      <c r="K18" s="111">
        <v>175416.43700000001</v>
      </c>
      <c r="L18" s="111">
        <v>179860.35100000002</v>
      </c>
      <c r="M18" s="111">
        <v>176318.00099999999</v>
      </c>
      <c r="N18" s="111">
        <v>168538.75</v>
      </c>
      <c r="O18" s="111">
        <v>170675.649</v>
      </c>
      <c r="P18" s="111">
        <v>173186.66200000001</v>
      </c>
      <c r="Q18" s="111">
        <v>179392.70899999997</v>
      </c>
      <c r="R18" s="111">
        <v>186380.74900000001</v>
      </c>
      <c r="S18" s="111">
        <v>195509.136</v>
      </c>
      <c r="T18" s="111">
        <v>204997.64599999998</v>
      </c>
      <c r="U18" s="111">
        <v>214489.89500000002</v>
      </c>
      <c r="V18" s="111">
        <v>201032.70499999996</v>
      </c>
      <c r="W18" s="111">
        <v>216493.745</v>
      </c>
      <c r="X18" s="111">
        <v>243957.08399999997</v>
      </c>
      <c r="Y18" s="111">
        <v>267384.33199999999</v>
      </c>
      <c r="Z18" s="108"/>
      <c r="AA18" s="214">
        <f>((Y18/B18)^(1/23)-1)*100</f>
        <v>3.2401878086453229</v>
      </c>
      <c r="AB18" s="214">
        <f>((G18/B18)^(1/5)-1)*100</f>
        <v>4.3066397485458818</v>
      </c>
      <c r="AC18" s="214">
        <f>((L18/G18)^(1/5)-1)*100</f>
        <v>2.5539415635625451</v>
      </c>
      <c r="AD18" s="214">
        <f>((Y18/L18)^(1/13)-1)*100</f>
        <v>3.0970393406627439</v>
      </c>
      <c r="AE18" s="215"/>
      <c r="AF18" s="214">
        <f>(Y18-X18)/X18*100</f>
        <v>9.6030201771062416</v>
      </c>
      <c r="AG18" s="375"/>
    </row>
    <row r="19" spans="1:33" ht="18.75" customHeight="1">
      <c r="A19" s="373" t="s">
        <v>357</v>
      </c>
      <c r="B19" s="102">
        <v>195037.40100000001</v>
      </c>
      <c r="C19" s="102">
        <v>198828.28899999999</v>
      </c>
      <c r="D19" s="102">
        <v>200361.10499999998</v>
      </c>
      <c r="E19" s="102">
        <v>198496.70300000001</v>
      </c>
      <c r="F19" s="102">
        <v>202047.28399999999</v>
      </c>
      <c r="G19" s="102">
        <v>203626.986</v>
      </c>
      <c r="H19" s="102">
        <v>206935.99599999998</v>
      </c>
      <c r="I19" s="102">
        <v>212123.011</v>
      </c>
      <c r="J19" s="102">
        <v>212800.20800000001</v>
      </c>
      <c r="K19" s="102">
        <v>206156.41900000002</v>
      </c>
      <c r="L19" s="102">
        <v>209738.644</v>
      </c>
      <c r="M19" s="102">
        <v>206144.71399999998</v>
      </c>
      <c r="N19" s="102">
        <v>197793.99300000002</v>
      </c>
      <c r="O19" s="102">
        <v>195847.489</v>
      </c>
      <c r="P19" s="102">
        <v>197299.48499999999</v>
      </c>
      <c r="Q19" s="102">
        <v>200436.149</v>
      </c>
      <c r="R19" s="102">
        <v>204453.17200000002</v>
      </c>
      <c r="S19" s="102">
        <v>211230.22400000002</v>
      </c>
      <c r="T19" s="102">
        <v>217453.663</v>
      </c>
      <c r="U19" s="102">
        <v>223424.255</v>
      </c>
      <c r="V19" s="102">
        <v>205093.117</v>
      </c>
      <c r="W19" s="102">
        <v>216493.74600000001</v>
      </c>
      <c r="X19" s="102">
        <v>231617.65700000001</v>
      </c>
      <c r="Y19" s="102">
        <v>237468.97</v>
      </c>
      <c r="Z19" s="108"/>
      <c r="AA19" s="215">
        <f t="shared" ref="AA19:AA62" si="0">((Y19/B19)^(1/23)-1)*100</f>
        <v>0.85952340229706881</v>
      </c>
      <c r="AB19" s="215">
        <f t="shared" ref="AB19:AB62" si="1">((G19/B19)^(1/5)-1)*100</f>
        <v>0.86569525342103937</v>
      </c>
      <c r="AC19" s="215">
        <f t="shared" ref="AC19:AC62" si="2">((L19/G19)^(1/5)-1)*100</f>
        <v>0.59320016784671914</v>
      </c>
      <c r="AD19" s="215">
        <f t="shared" ref="AD19:AD62" si="3">((Y19/L19)^(1/13)-1)*100</f>
        <v>0.95976695823631886</v>
      </c>
      <c r="AE19" s="215"/>
      <c r="AF19" s="215">
        <f t="shared" ref="AF19:AF62" si="4">(Y19-X19)/X19*100</f>
        <v>2.5262810598243788</v>
      </c>
      <c r="AG19" s="375"/>
    </row>
    <row r="20" spans="1:33" ht="18.75" customHeight="1">
      <c r="A20" s="61" t="s">
        <v>25</v>
      </c>
      <c r="B20" s="102">
        <f>B18/B19*100</f>
        <v>65.840933247464676</v>
      </c>
      <c r="C20" s="102">
        <f t="shared" ref="C20:Y20" si="5">C18/C19*100</f>
        <v>68.287570990464047</v>
      </c>
      <c r="D20" s="102">
        <f t="shared" si="5"/>
        <v>71.148670796160786</v>
      </c>
      <c r="E20" s="102">
        <f t="shared" si="5"/>
        <v>73.587044919330467</v>
      </c>
      <c r="F20" s="102">
        <f t="shared" si="5"/>
        <v>75.352850573334109</v>
      </c>
      <c r="G20" s="102">
        <f t="shared" si="5"/>
        <v>77.86428857715353</v>
      </c>
      <c r="H20" s="102">
        <f t="shared" si="5"/>
        <v>80.343909331269742</v>
      </c>
      <c r="I20" s="102">
        <f t="shared" si="5"/>
        <v>82.727187480852791</v>
      </c>
      <c r="J20" s="102">
        <f t="shared" si="5"/>
        <v>84.164758429183493</v>
      </c>
      <c r="K20" s="102">
        <f t="shared" si="5"/>
        <v>85.089000794100897</v>
      </c>
      <c r="L20" s="102">
        <f t="shared" si="5"/>
        <v>85.754512172778234</v>
      </c>
      <c r="M20" s="102">
        <f t="shared" si="5"/>
        <v>85.531177384446551</v>
      </c>
      <c r="N20" s="102">
        <f t="shared" si="5"/>
        <v>85.20923585379056</v>
      </c>
      <c r="O20" s="102">
        <f t="shared" si="5"/>
        <v>87.147223521461655</v>
      </c>
      <c r="P20" s="102">
        <f t="shared" si="5"/>
        <v>87.77856769367645</v>
      </c>
      <c r="Q20" s="102">
        <f t="shared" si="5"/>
        <v>89.501175259558579</v>
      </c>
      <c r="R20" s="102">
        <f t="shared" si="5"/>
        <v>91.160605226511223</v>
      </c>
      <c r="S20" s="102">
        <f t="shared" si="5"/>
        <v>92.557368116032478</v>
      </c>
      <c r="T20" s="102">
        <f t="shared" si="5"/>
        <v>94.271875291427023</v>
      </c>
      <c r="U20" s="102">
        <f t="shared" si="5"/>
        <v>96.001168270651732</v>
      </c>
      <c r="V20" s="102">
        <f t="shared" si="5"/>
        <v>98.020210497849121</v>
      </c>
      <c r="W20" s="102">
        <f t="shared" si="5"/>
        <v>99.999999538092894</v>
      </c>
      <c r="X20" s="102">
        <f t="shared" si="5"/>
        <v>105.32749841261023</v>
      </c>
      <c r="Y20" s="102">
        <f t="shared" si="5"/>
        <v>112.59758780273481</v>
      </c>
      <c r="Z20" s="120"/>
      <c r="AA20" s="215">
        <f t="shared" si="0"/>
        <v>2.3603764186476806</v>
      </c>
      <c r="AB20" s="215">
        <f t="shared" si="1"/>
        <v>3.411412062822361</v>
      </c>
      <c r="AC20" s="215">
        <f t="shared" si="2"/>
        <v>1.9491788634263374</v>
      </c>
      <c r="AD20" s="215">
        <f t="shared" si="3"/>
        <v>2.1169545521143363</v>
      </c>
      <c r="AE20" s="215"/>
      <c r="AF20" s="215">
        <f t="shared" si="4"/>
        <v>6.9023659535183439</v>
      </c>
      <c r="AG20" s="375"/>
    </row>
    <row r="21" spans="1:33" ht="18.75" customHeight="1">
      <c r="A21" s="230" t="s">
        <v>318</v>
      </c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20"/>
      <c r="AA21" s="216"/>
      <c r="AB21" s="216"/>
      <c r="AC21" s="216"/>
      <c r="AD21" s="216"/>
      <c r="AE21" s="215"/>
      <c r="AF21" s="216"/>
      <c r="AG21" s="375"/>
    </row>
    <row r="22" spans="1:33" ht="18.75" customHeight="1">
      <c r="A22" s="61" t="s">
        <v>24</v>
      </c>
      <c r="B22" s="102">
        <v>112482.761</v>
      </c>
      <c r="C22" s="102">
        <v>119058.97500000002</v>
      </c>
      <c r="D22" s="102">
        <v>124675.02</v>
      </c>
      <c r="E22" s="102">
        <v>127682.55</v>
      </c>
      <c r="F22" s="102">
        <v>133071.726</v>
      </c>
      <c r="G22" s="102">
        <v>137401.03700000001</v>
      </c>
      <c r="H22" s="102">
        <v>143475.04199999999</v>
      </c>
      <c r="I22" s="102">
        <v>152061.79699999999</v>
      </c>
      <c r="J22" s="102">
        <v>156036.81</v>
      </c>
      <c r="K22" s="102">
        <v>155410.323</v>
      </c>
      <c r="L22" s="102">
        <v>158032.302</v>
      </c>
      <c r="M22" s="102">
        <v>154177.96599999996</v>
      </c>
      <c r="N22" s="102">
        <v>147300.54200000002</v>
      </c>
      <c r="O22" s="102">
        <v>149851.516</v>
      </c>
      <c r="P22" s="102">
        <v>151138.891</v>
      </c>
      <c r="Q22" s="102">
        <v>156080.65599999999</v>
      </c>
      <c r="R22" s="102">
        <v>161745.03</v>
      </c>
      <c r="S22" s="102">
        <v>169071.37</v>
      </c>
      <c r="T22" s="102">
        <v>177157.334</v>
      </c>
      <c r="U22" s="102">
        <v>185473.87400000001</v>
      </c>
      <c r="V22" s="102">
        <v>175104.28700000001</v>
      </c>
      <c r="W22" s="102">
        <v>187361.45800000001</v>
      </c>
      <c r="X22" s="102">
        <v>211027.88400000002</v>
      </c>
      <c r="Y22" s="102">
        <v>232693.625</v>
      </c>
      <c r="Z22" s="120"/>
      <c r="AA22" s="214">
        <f>((Y22/B22)^(1/23)-1)*100</f>
        <v>3.2110086952541694</v>
      </c>
      <c r="AB22" s="214">
        <f>((G22/B22)^(1/5)-1)*100</f>
        <v>4.0832413439477522</v>
      </c>
      <c r="AC22" s="214">
        <f>((L22/G22)^(1/5)-1)*100</f>
        <v>2.8374196956184594</v>
      </c>
      <c r="AD22" s="214">
        <f>((Y22/L22)^(1/13)-1)*100</f>
        <v>3.0210679507445048</v>
      </c>
      <c r="AE22" s="215"/>
      <c r="AF22" s="214">
        <f>(Y22-X22)/X22*100</f>
        <v>10.266766926402948</v>
      </c>
      <c r="AG22" s="375"/>
    </row>
    <row r="23" spans="1:33" ht="18.75" customHeight="1">
      <c r="A23" s="373" t="s">
        <v>357</v>
      </c>
      <c r="B23" s="102">
        <v>165610.46</v>
      </c>
      <c r="C23" s="102">
        <v>169305.375</v>
      </c>
      <c r="D23" s="102">
        <v>170433.51</v>
      </c>
      <c r="E23" s="102">
        <v>169020.82</v>
      </c>
      <c r="F23" s="102">
        <v>171819.992</v>
      </c>
      <c r="G23" s="102">
        <v>172657.56199999998</v>
      </c>
      <c r="H23" s="102">
        <v>175470.77499999997</v>
      </c>
      <c r="I23" s="102">
        <v>180427.56599999999</v>
      </c>
      <c r="J23" s="102">
        <v>181590.375</v>
      </c>
      <c r="K23" s="102">
        <v>176855.15100000001</v>
      </c>
      <c r="L23" s="102">
        <v>179591.299</v>
      </c>
      <c r="M23" s="102">
        <v>177770.87</v>
      </c>
      <c r="N23" s="102">
        <v>172020.44200000001</v>
      </c>
      <c r="O23" s="102">
        <v>170925.992</v>
      </c>
      <c r="P23" s="102">
        <v>171400.73499999999</v>
      </c>
      <c r="Q23" s="102">
        <v>173725.18099999998</v>
      </c>
      <c r="R23" s="102">
        <v>176725.65299999999</v>
      </c>
      <c r="S23" s="102">
        <v>182371.58899999998</v>
      </c>
      <c r="T23" s="102">
        <v>187589.95400000003</v>
      </c>
      <c r="U23" s="102">
        <v>192680.15100000001</v>
      </c>
      <c r="V23" s="102">
        <v>177950.266</v>
      </c>
      <c r="W23" s="102">
        <v>187361.45800000001</v>
      </c>
      <c r="X23" s="102">
        <v>200315.62599999999</v>
      </c>
      <c r="Y23" s="102">
        <v>205575.39499999999</v>
      </c>
      <c r="Z23" s="120"/>
      <c r="AA23" s="215">
        <f t="shared" ref="AA23:AA24" si="6">((Y23/B23)^(1/23)-1)*100</f>
        <v>0.94431973123003665</v>
      </c>
      <c r="AB23" s="215">
        <f t="shared" ref="AB23:AB24" si="7">((G23/B23)^(1/5)-1)*100</f>
        <v>0.83691911492771442</v>
      </c>
      <c r="AC23" s="215">
        <f t="shared" ref="AC23:AC24" si="8">((L23/G23)^(1/5)-1)*100</f>
        <v>0.79057841091290104</v>
      </c>
      <c r="AD23" s="215">
        <f t="shared" ref="AD23:AD24" si="9">((Y23/L23)^(1/13)-1)*100</f>
        <v>1.0448760550204605</v>
      </c>
      <c r="AE23" s="215"/>
      <c r="AF23" s="215">
        <f t="shared" ref="AF23:AF24" si="10">(Y23-X23)/X23*100</f>
        <v>2.6257407397663526</v>
      </c>
      <c r="AG23" s="375"/>
    </row>
    <row r="24" spans="1:33" ht="18.75" customHeight="1">
      <c r="A24" s="61" t="s">
        <v>25</v>
      </c>
      <c r="B24" s="102">
        <f>B22/B23*100</f>
        <v>67.920082463390301</v>
      </c>
      <c r="C24" s="102">
        <f t="shared" ref="C24:Y24" si="11">C22/C23*100</f>
        <v>70.322029055486297</v>
      </c>
      <c r="D24" s="102">
        <f t="shared" si="11"/>
        <v>73.151705905722409</v>
      </c>
      <c r="E24" s="102">
        <f t="shared" si="11"/>
        <v>75.542498255540352</v>
      </c>
      <c r="F24" s="102">
        <f t="shared" si="11"/>
        <v>77.448336745353814</v>
      </c>
      <c r="G24" s="102">
        <f t="shared" si="11"/>
        <v>79.580086390887431</v>
      </c>
      <c r="H24" s="102">
        <f t="shared" si="11"/>
        <v>81.765776665658436</v>
      </c>
      <c r="I24" s="102">
        <f t="shared" si="11"/>
        <v>84.278583572977965</v>
      </c>
      <c r="J24" s="102">
        <f t="shared" si="11"/>
        <v>85.927907797976616</v>
      </c>
      <c r="K24" s="102">
        <f t="shared" si="11"/>
        <v>87.874354872479785</v>
      </c>
      <c r="L24" s="102">
        <f t="shared" si="11"/>
        <v>87.995522544775397</v>
      </c>
      <c r="M24" s="102">
        <f t="shared" si="11"/>
        <v>86.728475818338495</v>
      </c>
      <c r="N24" s="102">
        <f t="shared" si="11"/>
        <v>85.629673012931804</v>
      </c>
      <c r="O24" s="102">
        <f t="shared" si="11"/>
        <v>87.67040883986796</v>
      </c>
      <c r="P24" s="102">
        <f t="shared" si="11"/>
        <v>88.178671462523212</v>
      </c>
      <c r="Q24" s="102">
        <f t="shared" si="11"/>
        <v>89.843426900789936</v>
      </c>
      <c r="R24" s="102">
        <f t="shared" si="11"/>
        <v>91.523232340242089</v>
      </c>
      <c r="S24" s="102">
        <f t="shared" si="11"/>
        <v>92.707077306871525</v>
      </c>
      <c r="T24" s="102">
        <f t="shared" si="11"/>
        <v>94.438604105633488</v>
      </c>
      <c r="U24" s="102">
        <f t="shared" si="11"/>
        <v>96.259979576204501</v>
      </c>
      <c r="V24" s="102">
        <f t="shared" si="11"/>
        <v>98.400688538448151</v>
      </c>
      <c r="W24" s="102">
        <f t="shared" si="11"/>
        <v>100</v>
      </c>
      <c r="X24" s="102">
        <f t="shared" si="11"/>
        <v>105.34768965053183</v>
      </c>
      <c r="Y24" s="102">
        <f t="shared" si="11"/>
        <v>113.19137925042051</v>
      </c>
      <c r="Z24" s="120"/>
      <c r="AA24" s="215">
        <f t="shared" si="6"/>
        <v>2.2454844116631012</v>
      </c>
      <c r="AB24" s="215">
        <f t="shared" si="7"/>
        <v>3.2193786338514219</v>
      </c>
      <c r="AC24" s="215">
        <f t="shared" si="8"/>
        <v>2.0307863264369841</v>
      </c>
      <c r="AD24" s="215">
        <f t="shared" si="9"/>
        <v>1.9557566626614342</v>
      </c>
      <c r="AE24" s="215"/>
      <c r="AF24" s="215">
        <f t="shared" si="10"/>
        <v>7.4455259777489378</v>
      </c>
      <c r="AG24" s="375"/>
    </row>
    <row r="25" spans="1:33" ht="18.75" customHeight="1">
      <c r="A25" s="230" t="s">
        <v>199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20"/>
      <c r="AA25" s="216"/>
      <c r="AB25" s="216"/>
      <c r="AC25" s="216"/>
      <c r="AD25" s="216"/>
      <c r="AE25" s="215"/>
      <c r="AF25" s="216"/>
      <c r="AG25" s="375"/>
    </row>
    <row r="26" spans="1:33" ht="18.75" customHeight="1">
      <c r="A26" s="61" t="s">
        <v>24</v>
      </c>
      <c r="B26" s="102">
        <f t="shared" ref="B26:X26" si="12">B30+B52</f>
        <v>8848.3539999999994</v>
      </c>
      <c r="C26" s="102">
        <f t="shared" si="12"/>
        <v>9266.8340000000007</v>
      </c>
      <c r="D26" s="102">
        <f t="shared" si="12"/>
        <v>9198.3719999999994</v>
      </c>
      <c r="E26" s="102">
        <f t="shared" si="12"/>
        <v>9086.9350000000013</v>
      </c>
      <c r="F26" s="102">
        <f t="shared" si="12"/>
        <v>9236.5609999999997</v>
      </c>
      <c r="G26" s="102">
        <f t="shared" si="12"/>
        <v>9061.1579999999994</v>
      </c>
      <c r="H26" s="102">
        <f t="shared" si="12"/>
        <v>9639.5930000000008</v>
      </c>
      <c r="I26" s="102">
        <f t="shared" si="12"/>
        <v>9451.6139999999996</v>
      </c>
      <c r="J26" s="102">
        <f t="shared" si="12"/>
        <v>9458.2080000000005</v>
      </c>
      <c r="K26" s="102">
        <f t="shared" si="12"/>
        <v>9109.1719999999987</v>
      </c>
      <c r="L26" s="102">
        <f t="shared" si="12"/>
        <v>9597.2939999999999</v>
      </c>
      <c r="M26" s="102">
        <f t="shared" si="12"/>
        <v>8931.902</v>
      </c>
      <c r="N26" s="102">
        <f t="shared" si="12"/>
        <v>8686.6689999999999</v>
      </c>
      <c r="O26" s="102">
        <f t="shared" si="12"/>
        <v>9250.1640000000007</v>
      </c>
      <c r="P26" s="102">
        <f t="shared" si="12"/>
        <v>9345.6890000000003</v>
      </c>
      <c r="Q26" s="102">
        <f t="shared" si="12"/>
        <v>9968.7000000000007</v>
      </c>
      <c r="R26" s="102">
        <f t="shared" si="12"/>
        <v>10013.073</v>
      </c>
      <c r="S26" s="102">
        <f t="shared" si="12"/>
        <v>10367.378999999999</v>
      </c>
      <c r="T26" s="102">
        <f t="shared" si="12"/>
        <v>10773.338</v>
      </c>
      <c r="U26" s="102">
        <f t="shared" si="12"/>
        <v>11173.731</v>
      </c>
      <c r="V26" s="102">
        <f t="shared" si="12"/>
        <v>10881.024000000001</v>
      </c>
      <c r="W26" s="102">
        <f t="shared" si="12"/>
        <v>11786.235999999999</v>
      </c>
      <c r="X26" s="102">
        <f t="shared" si="12"/>
        <v>12753.370999999999</v>
      </c>
      <c r="Y26" s="102">
        <f>Y30+Y52</f>
        <v>14001.540163527941</v>
      </c>
      <c r="Z26" s="120"/>
      <c r="AA26" s="215">
        <f t="shared" si="0"/>
        <v>2.0154140493358064</v>
      </c>
      <c r="AB26" s="215">
        <f t="shared" si="1"/>
        <v>0.47644085598745889</v>
      </c>
      <c r="AC26" s="215">
        <f t="shared" si="2"/>
        <v>1.1563194253910503</v>
      </c>
      <c r="AD26" s="215">
        <f t="shared" si="3"/>
        <v>2.9478929850223157</v>
      </c>
      <c r="AE26" s="215"/>
      <c r="AF26" s="215">
        <f t="shared" si="4"/>
        <v>9.7869744675971724</v>
      </c>
      <c r="AG26" s="375"/>
    </row>
    <row r="27" spans="1:33" ht="18.75" customHeight="1">
      <c r="A27" s="373" t="s">
        <v>357</v>
      </c>
      <c r="B27" s="102">
        <f t="shared" ref="B27:Y27" si="13">B31+B53</f>
        <v>11422.891061952167</v>
      </c>
      <c r="C27" s="102">
        <f t="shared" si="13"/>
        <v>11602.034778270056</v>
      </c>
      <c r="D27" s="102">
        <f t="shared" si="13"/>
        <v>11739.407971336759</v>
      </c>
      <c r="E27" s="102">
        <f t="shared" si="13"/>
        <v>11556.291850060899</v>
      </c>
      <c r="F27" s="102">
        <f t="shared" si="13"/>
        <v>11982.745891873881</v>
      </c>
      <c r="G27" s="102">
        <f t="shared" si="13"/>
        <v>11457.054895327219</v>
      </c>
      <c r="H27" s="102">
        <f t="shared" si="13"/>
        <v>11867.131475673817</v>
      </c>
      <c r="I27" s="102">
        <f t="shared" si="13"/>
        <v>11694.685771425793</v>
      </c>
      <c r="J27" s="102">
        <f t="shared" si="13"/>
        <v>11741.875399005301</v>
      </c>
      <c r="K27" s="102">
        <f t="shared" si="13"/>
        <v>10891.62526934764</v>
      </c>
      <c r="L27" s="102">
        <f t="shared" si="13"/>
        <v>11274.139791527396</v>
      </c>
      <c r="M27" s="102">
        <f t="shared" si="13"/>
        <v>11224.065964340094</v>
      </c>
      <c r="N27" s="102">
        <f t="shared" si="13"/>
        <v>10988.930055828858</v>
      </c>
      <c r="O27" s="102">
        <f t="shared" si="13"/>
        <v>11121.877447970321</v>
      </c>
      <c r="P27" s="102">
        <f t="shared" si="13"/>
        <v>11070.689568695032</v>
      </c>
      <c r="Q27" s="102">
        <f t="shared" si="13"/>
        <v>11439.125824219915</v>
      </c>
      <c r="R27" s="102">
        <f t="shared" si="13"/>
        <v>11219.809504095421</v>
      </c>
      <c r="S27" s="102">
        <f t="shared" si="13"/>
        <v>11309.198686926236</v>
      </c>
      <c r="T27" s="102">
        <f t="shared" si="13"/>
        <v>11277.189829609189</v>
      </c>
      <c r="U27" s="102">
        <f t="shared" si="13"/>
        <v>11319.182938581684</v>
      </c>
      <c r="V27" s="102">
        <f t="shared" si="13"/>
        <v>11153.374112086916</v>
      </c>
      <c r="W27" s="102">
        <f t="shared" si="13"/>
        <v>11786.235999999999</v>
      </c>
      <c r="X27" s="102">
        <f t="shared" si="13"/>
        <v>11577.692000000001</v>
      </c>
      <c r="Y27" s="102">
        <f t="shared" si="13"/>
        <v>11343.724680873589</v>
      </c>
      <c r="Z27" s="120"/>
      <c r="AA27" s="215">
        <f t="shared" si="0"/>
        <v>-3.0232952853936901E-2</v>
      </c>
      <c r="AB27" s="215">
        <f t="shared" si="1"/>
        <v>5.9745007113631843E-2</v>
      </c>
      <c r="AC27" s="215">
        <f t="shared" si="2"/>
        <v>-0.32136450088782187</v>
      </c>
      <c r="AD27" s="215">
        <f t="shared" si="3"/>
        <v>4.7342821867779605E-2</v>
      </c>
      <c r="AE27" s="215"/>
      <c r="AF27" s="215">
        <f t="shared" si="4"/>
        <v>-2.0208459434437525</v>
      </c>
      <c r="AG27" s="375"/>
    </row>
    <row r="28" spans="1:33" ht="18.75" customHeight="1">
      <c r="A28" s="61" t="s">
        <v>25</v>
      </c>
      <c r="B28" s="102">
        <f>B26/B27*100</f>
        <v>77.461598399309423</v>
      </c>
      <c r="C28" s="102">
        <f t="shared" ref="C28" si="14">C26/C27*100</f>
        <v>79.872489413290225</v>
      </c>
      <c r="D28" s="102">
        <f t="shared" ref="D28" si="15">D26/D27*100</f>
        <v>78.354649761376223</v>
      </c>
      <c r="E28" s="102">
        <f t="shared" ref="E28" si="16">E26/E27*100</f>
        <v>78.631927247078963</v>
      </c>
      <c r="F28" s="102">
        <f t="shared" ref="F28" si="17">F26/F27*100</f>
        <v>77.08217367993916</v>
      </c>
      <c r="G28" s="102">
        <f t="shared" ref="G28" si="18">G26/G27*100</f>
        <v>79.088021160617899</v>
      </c>
      <c r="H28" s="102">
        <f t="shared" ref="H28" si="19">H26/H27*100</f>
        <v>81.229343584504804</v>
      </c>
      <c r="I28" s="102">
        <f t="shared" ref="I28" si="20">I26/I27*100</f>
        <v>80.819734576311546</v>
      </c>
      <c r="J28" s="102">
        <f t="shared" ref="J28" si="21">J26/J27*100</f>
        <v>80.551084716852316</v>
      </c>
      <c r="K28" s="102">
        <f t="shared" ref="K28" si="22">K26/K27*100</f>
        <v>83.634643817906507</v>
      </c>
      <c r="L28" s="102">
        <f t="shared" ref="L28" si="23">L26/L27*100</f>
        <v>85.126618770617341</v>
      </c>
      <c r="M28" s="102">
        <f t="shared" ref="M28" si="24">M26/M27*100</f>
        <v>79.578131742788102</v>
      </c>
      <c r="N28" s="102">
        <f t="shared" ref="N28" si="25">N26/N27*100</f>
        <v>79.049270091516604</v>
      </c>
      <c r="O28" s="102">
        <f t="shared" ref="O28" si="26">O26/O27*100</f>
        <v>83.170885880316035</v>
      </c>
      <c r="P28" s="102">
        <f t="shared" ref="P28" si="27">P26/P27*100</f>
        <v>84.418309645562857</v>
      </c>
      <c r="Q28" s="102">
        <f t="shared" ref="Q28" si="28">Q26/Q27*100</f>
        <v>87.145645158421104</v>
      </c>
      <c r="R28" s="102">
        <f t="shared" ref="R28" si="29">R26/R27*100</f>
        <v>89.244590082791149</v>
      </c>
      <c r="S28" s="102">
        <f t="shared" ref="S28" si="30">S26/S27*100</f>
        <v>91.672091781223997</v>
      </c>
      <c r="T28" s="102">
        <f t="shared" ref="T28" si="31">T26/T27*100</f>
        <v>95.532115383157915</v>
      </c>
      <c r="U28" s="102">
        <f t="shared" ref="U28" si="32">U26/U27*100</f>
        <v>98.714996132044945</v>
      </c>
      <c r="V28" s="102">
        <f t="shared" ref="V28" si="33">V26/V27*100</f>
        <v>97.558137032346394</v>
      </c>
      <c r="W28" s="102">
        <f t="shared" ref="W28" si="34">W26/W27*100</f>
        <v>100</v>
      </c>
      <c r="X28" s="102">
        <f t="shared" ref="X28" si="35">X26/X27*100</f>
        <v>110.15469231691426</v>
      </c>
      <c r="Y28" s="102">
        <f t="shared" ref="Y28" si="36">Y26/Y27*100</f>
        <v>123.42983065461415</v>
      </c>
      <c r="Z28" s="120"/>
      <c r="AA28" s="215">
        <f t="shared" si="0"/>
        <v>2.0462656487185926</v>
      </c>
      <c r="AB28" s="215">
        <f t="shared" si="1"/>
        <v>0.41644704255860976</v>
      </c>
      <c r="AC28" s="215">
        <f t="shared" si="2"/>
        <v>1.4824479878559726</v>
      </c>
      <c r="AD28" s="215">
        <f t="shared" si="3"/>
        <v>2.8991776106626954</v>
      </c>
      <c r="AE28" s="215"/>
      <c r="AF28" s="215">
        <f t="shared" si="4"/>
        <v>12.051359827239503</v>
      </c>
      <c r="AG28" s="375"/>
    </row>
    <row r="29" spans="1:33" ht="18.75" customHeight="1">
      <c r="A29" s="220" t="s">
        <v>207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04"/>
      <c r="AA29" s="216"/>
      <c r="AB29" s="216"/>
      <c r="AC29" s="216"/>
      <c r="AD29" s="216"/>
      <c r="AE29" s="215"/>
      <c r="AF29" s="216"/>
      <c r="AG29" s="375"/>
    </row>
    <row r="30" spans="1:33" ht="18.75" customHeight="1">
      <c r="A30" s="61" t="s">
        <v>24</v>
      </c>
      <c r="B30" s="102">
        <f>B38+B42+B46</f>
        <v>5617.8909999999996</v>
      </c>
      <c r="C30" s="102">
        <f t="shared" ref="C30:Y31" si="37">C38+C42+C46</f>
        <v>6046.9420000000009</v>
      </c>
      <c r="D30" s="102">
        <f t="shared" si="37"/>
        <v>5996.3809999999994</v>
      </c>
      <c r="E30" s="102">
        <f t="shared" si="37"/>
        <v>6042.6900000000005</v>
      </c>
      <c r="F30" s="102">
        <f t="shared" si="37"/>
        <v>6270.9849999999997</v>
      </c>
      <c r="G30" s="102">
        <f t="shared" si="37"/>
        <v>6013.2199999999993</v>
      </c>
      <c r="H30" s="102">
        <f t="shared" si="37"/>
        <v>6390.3829999999998</v>
      </c>
      <c r="I30" s="102">
        <f t="shared" si="37"/>
        <v>6114.5479999999998</v>
      </c>
      <c r="J30" s="102">
        <f t="shared" si="37"/>
        <v>6381.6610000000001</v>
      </c>
      <c r="K30" s="102">
        <f t="shared" si="37"/>
        <v>6367.7779999999993</v>
      </c>
      <c r="L30" s="102">
        <f t="shared" si="37"/>
        <v>6428.8850000000002</v>
      </c>
      <c r="M30" s="102">
        <f t="shared" si="37"/>
        <v>5875.7690000000002</v>
      </c>
      <c r="N30" s="102">
        <f t="shared" si="37"/>
        <v>5798.8989999999994</v>
      </c>
      <c r="O30" s="102">
        <f t="shared" si="37"/>
        <v>6322.4250000000002</v>
      </c>
      <c r="P30" s="102">
        <f t="shared" si="37"/>
        <v>6473.9709999999995</v>
      </c>
      <c r="Q30" s="102">
        <f t="shared" si="37"/>
        <v>6847.268</v>
      </c>
      <c r="R30" s="102">
        <f t="shared" si="37"/>
        <v>6902.4429999999993</v>
      </c>
      <c r="S30" s="102">
        <f t="shared" si="37"/>
        <v>7292.7209999999995</v>
      </c>
      <c r="T30" s="102">
        <f t="shared" si="37"/>
        <v>7383.8850000000002</v>
      </c>
      <c r="U30" s="102">
        <f t="shared" si="37"/>
        <v>7785.18</v>
      </c>
      <c r="V30" s="102">
        <f t="shared" si="37"/>
        <v>7596.72</v>
      </c>
      <c r="W30" s="102">
        <f t="shared" si="37"/>
        <v>8197.8819999999996</v>
      </c>
      <c r="X30" s="102">
        <f t="shared" si="37"/>
        <v>8300.1899999999987</v>
      </c>
      <c r="Y30" s="102">
        <f t="shared" si="37"/>
        <v>9795.0701696284523</v>
      </c>
      <c r="Z30" s="108"/>
      <c r="AA30" s="215">
        <f t="shared" si="0"/>
        <v>2.4465036130733919</v>
      </c>
      <c r="AB30" s="215">
        <f t="shared" si="1"/>
        <v>1.3693722211747916</v>
      </c>
      <c r="AC30" s="215">
        <f t="shared" si="2"/>
        <v>1.3457900889408903</v>
      </c>
      <c r="AD30" s="215">
        <f t="shared" si="3"/>
        <v>3.2920909086590511</v>
      </c>
      <c r="AE30" s="215"/>
      <c r="AF30" s="215">
        <f t="shared" si="4"/>
        <v>18.010192171847315</v>
      </c>
      <c r="AG30" s="375"/>
    </row>
    <row r="31" spans="1:33" ht="18.75" customHeight="1">
      <c r="A31" s="373" t="s">
        <v>357</v>
      </c>
      <c r="B31" s="102">
        <f>B39+B43+B47</f>
        <v>7824.8860577548066</v>
      </c>
      <c r="C31" s="102">
        <f t="shared" si="37"/>
        <v>7885.6276103495902</v>
      </c>
      <c r="D31" s="102">
        <f t="shared" si="37"/>
        <v>7970.077025056029</v>
      </c>
      <c r="E31" s="102">
        <f t="shared" si="37"/>
        <v>7869.2219617226019</v>
      </c>
      <c r="F31" s="102">
        <f t="shared" si="37"/>
        <v>8229.6207873439544</v>
      </c>
      <c r="G31" s="102">
        <f t="shared" si="37"/>
        <v>7722.196381455251</v>
      </c>
      <c r="H31" s="102">
        <f t="shared" si="37"/>
        <v>8087.0512199285695</v>
      </c>
      <c r="I31" s="102">
        <f t="shared" si="37"/>
        <v>7929.0552590727384</v>
      </c>
      <c r="J31" s="102">
        <f t="shared" si="37"/>
        <v>8294.237894273454</v>
      </c>
      <c r="K31" s="102">
        <f t="shared" si="37"/>
        <v>7726.7053842302621</v>
      </c>
      <c r="L31" s="102">
        <f t="shared" si="37"/>
        <v>7903.3180114397737</v>
      </c>
      <c r="M31" s="102">
        <f t="shared" si="37"/>
        <v>7817.8353414034245</v>
      </c>
      <c r="N31" s="102">
        <f t="shared" si="37"/>
        <v>7713.1825688789231</v>
      </c>
      <c r="O31" s="102">
        <f t="shared" si="37"/>
        <v>7860.4846424087473</v>
      </c>
      <c r="P31" s="102">
        <f t="shared" si="37"/>
        <v>7864.2939789378079</v>
      </c>
      <c r="Q31" s="102">
        <f t="shared" si="37"/>
        <v>8166.839650093385</v>
      </c>
      <c r="R31" s="102">
        <f t="shared" si="37"/>
        <v>7876.3990875734789</v>
      </c>
      <c r="S31" s="102">
        <f t="shared" si="37"/>
        <v>8119.3096129579171</v>
      </c>
      <c r="T31" s="102">
        <f t="shared" si="37"/>
        <v>8006.8457560307615</v>
      </c>
      <c r="U31" s="102">
        <f t="shared" si="37"/>
        <v>8102.0321852182933</v>
      </c>
      <c r="V31" s="102">
        <f t="shared" si="37"/>
        <v>7977.7798969269134</v>
      </c>
      <c r="W31" s="102">
        <f t="shared" si="37"/>
        <v>8197.8819999999996</v>
      </c>
      <c r="X31" s="102">
        <f t="shared" si="37"/>
        <v>7883.2430000000004</v>
      </c>
      <c r="Y31" s="102">
        <f t="shared" si="37"/>
        <v>8015.0044761909667</v>
      </c>
      <c r="Z31" s="108"/>
      <c r="AA31" s="215">
        <f t="shared" si="0"/>
        <v>0.10442913941210996</v>
      </c>
      <c r="AB31" s="215">
        <f t="shared" si="1"/>
        <v>-0.2638582020616731</v>
      </c>
      <c r="AC31" s="215">
        <f t="shared" si="2"/>
        <v>0.46475352068588993</v>
      </c>
      <c r="AD31" s="215">
        <f t="shared" si="3"/>
        <v>0.10800190927999775</v>
      </c>
      <c r="AE31" s="215"/>
      <c r="AF31" s="215">
        <f t="shared" si="4"/>
        <v>1.6714120849879457</v>
      </c>
      <c r="AG31" s="375"/>
    </row>
    <row r="32" spans="1:33" ht="18.75" customHeight="1">
      <c r="A32" s="61" t="s">
        <v>25</v>
      </c>
      <c r="B32" s="102">
        <f>B30/B31*100</f>
        <v>71.795179617119445</v>
      </c>
      <c r="C32" s="102">
        <f t="shared" ref="C32" si="38">C30/C31*100</f>
        <v>76.683078364791371</v>
      </c>
      <c r="D32" s="102">
        <f t="shared" ref="D32" si="39">D30/D31*100</f>
        <v>75.236173767816823</v>
      </c>
      <c r="E32" s="102">
        <f t="shared" ref="E32" si="40">E30/E31*100</f>
        <v>76.78891292421028</v>
      </c>
      <c r="F32" s="102">
        <f t="shared" ref="F32" si="41">F30/F31*100</f>
        <v>76.200169631678875</v>
      </c>
      <c r="G32" s="102">
        <f t="shared" ref="G32" si="42">G30/G31*100</f>
        <v>77.869296544188714</v>
      </c>
      <c r="H32" s="102">
        <f t="shared" ref="H32" si="43">H30/H31*100</f>
        <v>79.019939730967153</v>
      </c>
      <c r="I32" s="102">
        <f t="shared" ref="I32" si="44">I30/I31*100</f>
        <v>77.115719341260629</v>
      </c>
      <c r="J32" s="102">
        <f t="shared" ref="J32" si="45">J30/J31*100</f>
        <v>76.940896575995922</v>
      </c>
      <c r="K32" s="102">
        <f t="shared" ref="K32" si="46">K30/K31*100</f>
        <v>82.412589627090597</v>
      </c>
      <c r="L32" s="102">
        <f t="shared" ref="L32" si="47">L30/L31*100</f>
        <v>81.344126488323212</v>
      </c>
      <c r="M32" s="102">
        <f t="shared" ref="M32" si="48">M30/M31*100</f>
        <v>75.158515668420407</v>
      </c>
      <c r="N32" s="102">
        <f t="shared" ref="N32" si="49">N30/N31*100</f>
        <v>75.181663965758347</v>
      </c>
      <c r="O32" s="102">
        <f t="shared" ref="O32" si="50">O30/O31*100</f>
        <v>80.433017652491358</v>
      </c>
      <c r="P32" s="102">
        <f t="shared" ref="P32" si="51">P30/P31*100</f>
        <v>82.321070617891721</v>
      </c>
      <c r="Q32" s="102">
        <f t="shared" ref="Q32" si="52">Q30/Q31*100</f>
        <v>83.842322040958692</v>
      </c>
      <c r="R32" s="102">
        <f t="shared" ref="R32" si="53">R30/R31*100</f>
        <v>87.634500528165447</v>
      </c>
      <c r="S32" s="102">
        <f t="shared" ref="S32" si="54">S30/S31*100</f>
        <v>89.819471699432015</v>
      </c>
      <c r="T32" s="102">
        <f t="shared" ref="T32" si="55">T30/T31*100</f>
        <v>92.219648348270638</v>
      </c>
      <c r="U32" s="102">
        <f t="shared" ref="U32" si="56">U30/U31*100</f>
        <v>96.089225789594224</v>
      </c>
      <c r="V32" s="102">
        <f t="shared" ref="V32" si="57">V30/V31*100</f>
        <v>95.223484454945932</v>
      </c>
      <c r="W32" s="102">
        <f t="shared" ref="W32" si="58">W30/W31*100</f>
        <v>100</v>
      </c>
      <c r="X32" s="102">
        <f t="shared" ref="X32" si="59">X30/X31*100</f>
        <v>105.28902889331204</v>
      </c>
      <c r="Y32" s="102">
        <f t="shared" ref="Y32" si="60">Y30/Y31*100</f>
        <v>122.20916655412076</v>
      </c>
      <c r="Z32" s="120"/>
      <c r="AA32" s="215">
        <f t="shared" si="0"/>
        <v>2.3396312169160272</v>
      </c>
      <c r="AB32" s="215">
        <f t="shared" si="1"/>
        <v>1.6375512364869005</v>
      </c>
      <c r="AC32" s="215">
        <f t="shared" si="2"/>
        <v>0.87696086177486698</v>
      </c>
      <c r="AD32" s="215">
        <f t="shared" si="3"/>
        <v>3.180653832512359</v>
      </c>
      <c r="AE32" s="215"/>
      <c r="AF32" s="215">
        <f t="shared" si="4"/>
        <v>16.070181137251886</v>
      </c>
      <c r="AG32" s="375"/>
    </row>
    <row r="33" spans="1:33" ht="18.75" customHeight="1">
      <c r="A33" s="229" t="s">
        <v>220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04"/>
      <c r="AA33" s="216"/>
      <c r="AB33" s="216"/>
      <c r="AC33" s="216"/>
      <c r="AD33" s="216"/>
      <c r="AE33" s="215"/>
      <c r="AF33" s="216"/>
      <c r="AG33" s="375"/>
    </row>
    <row r="34" spans="1:33" ht="18.75" customHeight="1">
      <c r="A34" s="61" t="s">
        <v>24</v>
      </c>
      <c r="B34" s="102">
        <v>5180.2180661350503</v>
      </c>
      <c r="C34" s="102">
        <v>5557.0812317883519</v>
      </c>
      <c r="D34" s="102">
        <v>5457.5156984418099</v>
      </c>
      <c r="E34" s="102">
        <v>5487.7269939432026</v>
      </c>
      <c r="F34" s="102">
        <v>5718.2825123078046</v>
      </c>
      <c r="G34" s="102">
        <v>5477.3791521024359</v>
      </c>
      <c r="H34" s="102">
        <v>5829.1884411743504</v>
      </c>
      <c r="I34" s="102">
        <v>5539.9208212818703</v>
      </c>
      <c r="J34" s="102">
        <v>5821.570399478258</v>
      </c>
      <c r="K34" s="102">
        <v>5806.743737082571</v>
      </c>
      <c r="L34" s="102">
        <v>5852.1930000000002</v>
      </c>
      <c r="M34" s="102">
        <v>5291.7129999999997</v>
      </c>
      <c r="N34" s="102">
        <v>5207.9039999999995</v>
      </c>
      <c r="O34" s="102">
        <v>5678.5210000000006</v>
      </c>
      <c r="P34" s="102">
        <v>5760.4429999999993</v>
      </c>
      <c r="Q34" s="102">
        <v>6098</v>
      </c>
      <c r="R34" s="102">
        <v>6101.2309999999998</v>
      </c>
      <c r="S34" s="102">
        <v>6533.7089999999998</v>
      </c>
      <c r="T34" s="102">
        <v>6607.2429999999995</v>
      </c>
      <c r="U34" s="102">
        <v>6968.9660000000003</v>
      </c>
      <c r="V34" s="102">
        <v>6787.7480000000005</v>
      </c>
      <c r="W34" s="102">
        <v>7285.2280000000001</v>
      </c>
      <c r="X34" s="102">
        <v>7348.7519999999995</v>
      </c>
      <c r="Y34" s="102">
        <v>8904.0488362951201</v>
      </c>
      <c r="Z34" s="108"/>
      <c r="AA34" s="215">
        <f t="shared" ref="AA34:AA36" si="61">((Y34/B34)^(1/23)-1)*100</f>
        <v>2.3829889149843408</v>
      </c>
      <c r="AB34" s="215">
        <f t="shared" ref="AB34:AB36" si="62">((G34/B34)^(1/5)-1)*100</f>
        <v>1.1218374580199253</v>
      </c>
      <c r="AC34" s="215">
        <f t="shared" ref="AC34:AC36" si="63">((L34/G34)^(1/5)-1)*100</f>
        <v>1.3325956171649</v>
      </c>
      <c r="AD34" s="215">
        <f t="shared" ref="AD34:AD36" si="64">((Y34/L34)^(1/13)-1)*100</f>
        <v>3.2810594101367219</v>
      </c>
      <c r="AE34" s="215"/>
      <c r="AF34" s="215">
        <f t="shared" ref="AF34:AF36" si="65">(Y34-X34)/X34*100</f>
        <v>21.164094750987932</v>
      </c>
      <c r="AG34" s="375"/>
    </row>
    <row r="35" spans="1:33" ht="18.75" customHeight="1">
      <c r="A35" s="373" t="s">
        <v>357</v>
      </c>
      <c r="B35" s="102">
        <v>7239.3712629630454</v>
      </c>
      <c r="C35" s="102">
        <v>7335.3101275513109</v>
      </c>
      <c r="D35" s="102">
        <v>7414.1709934573082</v>
      </c>
      <c r="E35" s="102">
        <v>7283.6184039868776</v>
      </c>
      <c r="F35" s="102">
        <v>7594.1176954777047</v>
      </c>
      <c r="G35" s="102">
        <v>7101.1907529058863</v>
      </c>
      <c r="H35" s="102">
        <v>7439.7072243053572</v>
      </c>
      <c r="I35" s="102">
        <v>7252.9086711976788</v>
      </c>
      <c r="J35" s="102">
        <v>7591.9229523916201</v>
      </c>
      <c r="K35" s="102">
        <v>7074.442777910408</v>
      </c>
      <c r="L35" s="102">
        <v>7241.6209890796708</v>
      </c>
      <c r="M35" s="102">
        <v>7233.779341403424</v>
      </c>
      <c r="N35" s="102">
        <v>7111.6496910556489</v>
      </c>
      <c r="O35" s="102">
        <v>7173.886359573371</v>
      </c>
      <c r="P35" s="102">
        <v>7148.6090128637989</v>
      </c>
      <c r="Q35" s="102">
        <v>7447.5833763053288</v>
      </c>
      <c r="R35" s="102">
        <v>7136.1032962714871</v>
      </c>
      <c r="S35" s="102">
        <v>7347.4930116066234</v>
      </c>
      <c r="T35" s="102">
        <v>7135.0396526995164</v>
      </c>
      <c r="U35" s="102">
        <v>7222.5616208397287</v>
      </c>
      <c r="V35" s="102">
        <v>7137.2934738431477</v>
      </c>
      <c r="W35" s="102">
        <v>7285.2280000000001</v>
      </c>
      <c r="X35" s="102">
        <v>6955.826</v>
      </c>
      <c r="Y35" s="102">
        <v>7121.4853351630454</v>
      </c>
      <c r="Z35" s="108"/>
      <c r="AA35" s="215">
        <f t="shared" si="61"/>
        <v>-7.1357321321030565E-2</v>
      </c>
      <c r="AB35" s="215">
        <f t="shared" si="62"/>
        <v>-0.38469571945730641</v>
      </c>
      <c r="AC35" s="215">
        <f t="shared" si="63"/>
        <v>0.39241982204685222</v>
      </c>
      <c r="AD35" s="215">
        <f t="shared" si="64"/>
        <v>-0.12859998310983389</v>
      </c>
      <c r="AE35" s="215"/>
      <c r="AF35" s="215">
        <f t="shared" si="65"/>
        <v>2.3815911318518519</v>
      </c>
      <c r="AG35" s="375"/>
    </row>
    <row r="36" spans="1:33" ht="18.75" customHeight="1">
      <c r="A36" s="61" t="s">
        <v>25</v>
      </c>
      <c r="B36" s="102">
        <f>B34/B35*100</f>
        <v>71.556187381040715</v>
      </c>
      <c r="C36" s="102">
        <f t="shared" ref="C36" si="66">C34/C35*100</f>
        <v>75.757958902324262</v>
      </c>
      <c r="D36" s="102">
        <f t="shared" ref="D36" si="67">D34/D35*100</f>
        <v>73.609250491495757</v>
      </c>
      <c r="E36" s="102">
        <f t="shared" ref="E36" si="68">E34/E35*100</f>
        <v>75.343417098009311</v>
      </c>
      <c r="F36" s="102">
        <f t="shared" ref="F36" si="69">F34/F35*100</f>
        <v>75.298839728452464</v>
      </c>
      <c r="G36" s="102">
        <f t="shared" ref="G36" si="70">G34/G35*100</f>
        <v>77.133249094330154</v>
      </c>
      <c r="H36" s="102">
        <f t="shared" ref="H36" si="71">H34/H35*100</f>
        <v>78.352390294748716</v>
      </c>
      <c r="I36" s="102">
        <f t="shared" ref="I36" si="72">I34/I35*100</f>
        <v>76.382056805453459</v>
      </c>
      <c r="J36" s="102">
        <f t="shared" ref="J36" si="73">J34/J35*100</f>
        <v>76.681104852945552</v>
      </c>
      <c r="K36" s="102">
        <f t="shared" ref="K36" si="74">K34/K35*100</f>
        <v>82.080581034789574</v>
      </c>
      <c r="L36" s="102">
        <f t="shared" ref="L36" si="75">L34/L35*100</f>
        <v>80.813301453156399</v>
      </c>
      <c r="M36" s="102">
        <f t="shared" ref="M36" si="76">M34/M35*100</f>
        <v>73.152811970808003</v>
      </c>
      <c r="N36" s="102">
        <f t="shared" ref="N36" si="77">N34/N35*100</f>
        <v>73.230603674840751</v>
      </c>
      <c r="O36" s="102">
        <f t="shared" ref="O36" si="78">O34/O35*100</f>
        <v>79.155435636670731</v>
      </c>
      <c r="P36" s="102">
        <f t="shared" ref="P36" si="79">P34/P35*100</f>
        <v>80.58131294681499</v>
      </c>
      <c r="Q36" s="102">
        <f t="shared" ref="Q36" si="80">Q34/Q35*100</f>
        <v>81.878908793434107</v>
      </c>
      <c r="R36" s="102">
        <f t="shared" ref="R36" si="81">R34/R35*100</f>
        <v>85.498075724153352</v>
      </c>
      <c r="S36" s="102">
        <f t="shared" ref="S36" si="82">S34/S35*100</f>
        <v>88.924330920477061</v>
      </c>
      <c r="T36" s="102">
        <f t="shared" ref="T36" si="83">T34/T35*100</f>
        <v>92.602750953180376</v>
      </c>
      <c r="U36" s="102">
        <f t="shared" ref="U36" si="84">U34/U35*100</f>
        <v>96.488841021334963</v>
      </c>
      <c r="V36" s="102">
        <f t="shared" ref="V36" si="85">V34/V35*100</f>
        <v>95.102548674449679</v>
      </c>
      <c r="W36" s="102">
        <f t="shared" ref="W36" si="86">W34/W35*100</f>
        <v>100</v>
      </c>
      <c r="X36" s="102">
        <f t="shared" ref="X36" si="87">X34/X35*100</f>
        <v>105.64887620823178</v>
      </c>
      <c r="Y36" s="102">
        <f t="shared" ref="Y36" si="88">Y34/Y35*100</f>
        <v>125.03078244548914</v>
      </c>
      <c r="Z36" s="120"/>
      <c r="AA36" s="215">
        <f t="shared" si="61"/>
        <v>2.4560988426484798</v>
      </c>
      <c r="AB36" s="215">
        <f t="shared" si="62"/>
        <v>1.5123511275279888</v>
      </c>
      <c r="AC36" s="215">
        <f t="shared" si="63"/>
        <v>0.93650078042204488</v>
      </c>
      <c r="AD36" s="215">
        <f t="shared" si="64"/>
        <v>3.414049860790902</v>
      </c>
      <c r="AE36" s="215"/>
      <c r="AF36" s="215">
        <f t="shared" si="65"/>
        <v>18.345586751965076</v>
      </c>
      <c r="AG36" s="375"/>
    </row>
    <row r="37" spans="1:33" ht="18.75" customHeight="1">
      <c r="A37" s="221" t="s">
        <v>26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04"/>
      <c r="AA37" s="216"/>
      <c r="AB37" s="216"/>
      <c r="AC37" s="216"/>
      <c r="AD37" s="216"/>
      <c r="AE37" s="215"/>
      <c r="AF37" s="216"/>
      <c r="AG37" s="375"/>
    </row>
    <row r="38" spans="1:33" ht="18.75" customHeight="1">
      <c r="A38" s="61" t="s">
        <v>24</v>
      </c>
      <c r="B38" s="102">
        <v>2856.52</v>
      </c>
      <c r="C38" s="102">
        <v>3041.27</v>
      </c>
      <c r="D38" s="102">
        <v>2792.22</v>
      </c>
      <c r="E38" s="102">
        <v>2745.03</v>
      </c>
      <c r="F38" s="102">
        <v>2884.17</v>
      </c>
      <c r="G38" s="102">
        <v>2559.2399999999998</v>
      </c>
      <c r="H38" s="102">
        <v>2872.47</v>
      </c>
      <c r="I38" s="102">
        <v>2604.23</v>
      </c>
      <c r="J38" s="102">
        <v>2732.99</v>
      </c>
      <c r="K38" s="102">
        <v>2559</v>
      </c>
      <c r="L38" s="102">
        <v>2579.84</v>
      </c>
      <c r="M38" s="102">
        <v>2170.66</v>
      </c>
      <c r="N38" s="102">
        <v>2153.64</v>
      </c>
      <c r="O38" s="102">
        <v>2530.17</v>
      </c>
      <c r="P38" s="102">
        <v>2455.44</v>
      </c>
      <c r="Q38" s="102">
        <v>2723.12</v>
      </c>
      <c r="R38" s="102">
        <v>2514.11</v>
      </c>
      <c r="S38" s="102">
        <v>2862.46</v>
      </c>
      <c r="T38" s="102">
        <v>2806.79</v>
      </c>
      <c r="U38" s="102">
        <v>3126.01</v>
      </c>
      <c r="V38" s="102">
        <v>3098.31</v>
      </c>
      <c r="W38" s="102">
        <v>3455.92</v>
      </c>
      <c r="X38" s="102">
        <v>3173.17</v>
      </c>
      <c r="Y38" s="102">
        <v>4087.55</v>
      </c>
      <c r="Z38" s="108"/>
      <c r="AA38" s="215">
        <f t="shared" si="0"/>
        <v>1.5702074621253947</v>
      </c>
      <c r="AB38" s="215">
        <f t="shared" si="1"/>
        <v>-2.1738979337289299</v>
      </c>
      <c r="AC38" s="215">
        <f t="shared" si="2"/>
        <v>0.16046945648409139</v>
      </c>
      <c r="AD38" s="215">
        <f t="shared" si="3"/>
        <v>3.6035504900020721</v>
      </c>
      <c r="AE38" s="215"/>
      <c r="AF38" s="215">
        <f t="shared" si="4"/>
        <v>28.815978973707683</v>
      </c>
      <c r="AG38" s="375"/>
    </row>
    <row r="39" spans="1:33" ht="18.75" customHeight="1">
      <c r="A39" s="373" t="s">
        <v>357</v>
      </c>
      <c r="B39" s="102">
        <v>3904.4857753794963</v>
      </c>
      <c r="C39" s="102">
        <v>4000.9046440012003</v>
      </c>
      <c r="D39" s="102">
        <v>4098.0702415988908</v>
      </c>
      <c r="E39" s="102">
        <v>3902.0329514962623</v>
      </c>
      <c r="F39" s="102">
        <v>4157.9011683351773</v>
      </c>
      <c r="G39" s="102">
        <v>3593.3883485302808</v>
      </c>
      <c r="H39" s="102">
        <v>3892.6408057919125</v>
      </c>
      <c r="I39" s="102">
        <v>3576.4832480136752</v>
      </c>
      <c r="J39" s="102">
        <v>3878.4386712062374</v>
      </c>
      <c r="K39" s="102">
        <v>3594.2316625152162</v>
      </c>
      <c r="L39" s="102">
        <v>3560.972027592059</v>
      </c>
      <c r="M39" s="102">
        <v>3361.9179094688225</v>
      </c>
      <c r="N39" s="102">
        <v>3242.9391040338883</v>
      </c>
      <c r="O39" s="102">
        <v>3351.9736783002904</v>
      </c>
      <c r="P39" s="102">
        <v>3286.9789037762816</v>
      </c>
      <c r="Q39" s="102">
        <v>3561.5765247858067</v>
      </c>
      <c r="R39" s="102">
        <v>3132.4797437949846</v>
      </c>
      <c r="S39" s="102">
        <v>3466.334645668755</v>
      </c>
      <c r="T39" s="102">
        <v>3281.4205157268107</v>
      </c>
      <c r="U39" s="102">
        <v>3415.7969650078899</v>
      </c>
      <c r="V39" s="102">
        <v>3256.8197702967409</v>
      </c>
      <c r="W39" s="102">
        <v>3455.92</v>
      </c>
      <c r="X39" s="102">
        <v>3053.81</v>
      </c>
      <c r="Y39" s="102">
        <v>3105.6536594005361</v>
      </c>
      <c r="Z39" s="108"/>
      <c r="AA39" s="215">
        <f t="shared" si="0"/>
        <v>-0.99028958139685264</v>
      </c>
      <c r="AB39" s="215">
        <f t="shared" si="1"/>
        <v>-1.6468979560189001</v>
      </c>
      <c r="AC39" s="215">
        <f t="shared" si="2"/>
        <v>-0.18107661799070529</v>
      </c>
      <c r="AD39" s="215">
        <f t="shared" si="3"/>
        <v>-1.0468613801746351</v>
      </c>
      <c r="AE39" s="215"/>
      <c r="AF39" s="215">
        <f t="shared" si="4"/>
        <v>1.6976714137597337</v>
      </c>
      <c r="AG39" s="375"/>
    </row>
    <row r="40" spans="1:33" ht="18.75" customHeight="1">
      <c r="A40" s="61" t="s">
        <v>25</v>
      </c>
      <c r="B40" s="102">
        <f>B38/B39*100</f>
        <v>73.159954071605256</v>
      </c>
      <c r="C40" s="102">
        <f t="shared" ref="C40" si="89">C38/C39*100</f>
        <v>76.014558471418738</v>
      </c>
      <c r="D40" s="102">
        <f t="shared" ref="D40" si="90">D38/D39*100</f>
        <v>68.134996117357801</v>
      </c>
      <c r="E40" s="102">
        <f t="shared" ref="E40" si="91">E38/E39*100</f>
        <v>70.348713968378945</v>
      </c>
      <c r="F40" s="102">
        <f t="shared" ref="F40" si="92">F38/F39*100</f>
        <v>69.366006627685692</v>
      </c>
      <c r="G40" s="102">
        <f t="shared" ref="G40" si="93">G38/G39*100</f>
        <v>71.220801977797521</v>
      </c>
      <c r="H40" s="102">
        <f t="shared" ref="H40" si="94">H38/H39*100</f>
        <v>73.792321031162516</v>
      </c>
      <c r="I40" s="102">
        <f t="shared" ref="I40" si="95">I38/I39*100</f>
        <v>72.815383699793642</v>
      </c>
      <c r="J40" s="102">
        <f t="shared" ref="J40" si="96">J38/J39*100</f>
        <v>70.466242518926038</v>
      </c>
      <c r="K40" s="102">
        <f t="shared" ref="K40" si="97">K38/K39*100</f>
        <v>71.197414086804613</v>
      </c>
      <c r="L40" s="102">
        <f t="shared" ref="L40" si="98">L38/L39*100</f>
        <v>72.447634522546267</v>
      </c>
      <c r="M40" s="102">
        <f t="shared" ref="M40" si="99">M38/M39*100</f>
        <v>64.566121435813415</v>
      </c>
      <c r="N40" s="102">
        <f t="shared" ref="N40" si="100">N38/N39*100</f>
        <v>66.410127693150002</v>
      </c>
      <c r="O40" s="102">
        <f t="shared" ref="O40" si="101">O38/O39*100</f>
        <v>75.482991300904004</v>
      </c>
      <c r="P40" s="102">
        <f t="shared" ref="P40" si="102">P38/P39*100</f>
        <v>74.702031010270275</v>
      </c>
      <c r="Q40" s="102">
        <f t="shared" ref="Q40" si="103">Q38/Q39*100</f>
        <v>76.458275739667513</v>
      </c>
      <c r="R40" s="102">
        <f t="shared" ref="R40" si="104">R38/R39*100</f>
        <v>80.259417638058451</v>
      </c>
      <c r="S40" s="102">
        <f t="shared" ref="S40" si="105">S38/S39*100</f>
        <v>82.578870553559895</v>
      </c>
      <c r="T40" s="102">
        <f t="shared" ref="T40" si="106">T38/T39*100</f>
        <v>85.535821652480777</v>
      </c>
      <c r="U40" s="102">
        <f t="shared" ref="U40" si="107">U38/U39*100</f>
        <v>91.516270786099824</v>
      </c>
      <c r="V40" s="102">
        <f t="shared" ref="V40" si="108">V38/V39*100</f>
        <v>95.132989189564569</v>
      </c>
      <c r="W40" s="102">
        <f t="shared" ref="W40" si="109">W38/W39*100</f>
        <v>100</v>
      </c>
      <c r="X40" s="102">
        <f t="shared" ref="X40" si="110">X38/X39*100</f>
        <v>103.90856012653047</v>
      </c>
      <c r="Y40" s="102">
        <f t="shared" ref="Y40" si="111">Y38/Y39*100</f>
        <v>131.61641471602448</v>
      </c>
      <c r="Z40" s="120"/>
      <c r="AA40" s="215">
        <f t="shared" si="0"/>
        <v>2.5861069916240709</v>
      </c>
      <c r="AB40" s="215">
        <f t="shared" si="1"/>
        <v>-0.53582445978610505</v>
      </c>
      <c r="AC40" s="215">
        <f t="shared" si="2"/>
        <v>0.34216565647346986</v>
      </c>
      <c r="AD40" s="215">
        <f t="shared" si="3"/>
        <v>4.6996102751661439</v>
      </c>
      <c r="AE40" s="215"/>
      <c r="AF40" s="215">
        <f t="shared" si="4"/>
        <v>26.665613069562198</v>
      </c>
      <c r="AG40" s="375"/>
    </row>
    <row r="41" spans="1:33" ht="18.75" customHeight="1">
      <c r="A41" s="221" t="s">
        <v>200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04"/>
      <c r="AA41" s="216"/>
      <c r="AB41" s="216"/>
      <c r="AC41" s="216"/>
      <c r="AD41" s="216"/>
      <c r="AE41" s="215"/>
      <c r="AF41" s="216"/>
      <c r="AG41" s="375"/>
    </row>
    <row r="42" spans="1:33" ht="18.75" customHeight="1">
      <c r="A42" s="61" t="s">
        <v>24</v>
      </c>
      <c r="B42" s="102">
        <v>294.96599999999967</v>
      </c>
      <c r="C42" s="102">
        <v>296.75800000000004</v>
      </c>
      <c r="D42" s="102">
        <v>288.197</v>
      </c>
      <c r="E42" s="102">
        <v>287.2230000000003</v>
      </c>
      <c r="F42" s="102">
        <v>293.41799999999967</v>
      </c>
      <c r="G42" s="102">
        <v>271.55100000000004</v>
      </c>
      <c r="H42" s="102">
        <v>278.77700000000016</v>
      </c>
      <c r="I42" s="102">
        <v>288.9319999999999</v>
      </c>
      <c r="J42" s="102">
        <v>289.77</v>
      </c>
      <c r="K42" s="102">
        <v>265.51899999999955</v>
      </c>
      <c r="L42" s="102">
        <v>281.22500000000002</v>
      </c>
      <c r="M42" s="102">
        <v>287.03399999999999</v>
      </c>
      <c r="N42" s="102">
        <v>290.77999999999997</v>
      </c>
      <c r="O42" s="102">
        <v>283.77699999999999</v>
      </c>
      <c r="P42" s="102">
        <v>274.83499999999998</v>
      </c>
      <c r="Q42" s="102">
        <v>269.90600000000001</v>
      </c>
      <c r="R42" s="102">
        <v>305.392</v>
      </c>
      <c r="S42" s="102">
        <v>334.40199999999999</v>
      </c>
      <c r="T42" s="102">
        <v>342.06099999999998</v>
      </c>
      <c r="U42" s="102">
        <v>375.63900000000001</v>
      </c>
      <c r="V42" s="102">
        <v>334.53300000000002</v>
      </c>
      <c r="W42" s="102">
        <v>421.78300000000002</v>
      </c>
      <c r="X42" s="102">
        <v>479.12</v>
      </c>
      <c r="Y42" s="102">
        <v>411.81200000000007</v>
      </c>
      <c r="Z42" s="108"/>
      <c r="AA42" s="215">
        <f t="shared" ref="AA42:AA44" si="112">((Y42/B42)^(1/23)-1)*100</f>
        <v>1.4614759343912986</v>
      </c>
      <c r="AB42" s="215">
        <f t="shared" ref="AB42:AB44" si="113">((G42/B42)^(1/5)-1)*100</f>
        <v>-1.6405957690949768</v>
      </c>
      <c r="AC42" s="215">
        <f t="shared" ref="AC42:AC44" si="114">((L42/G42)^(1/5)-1)*100</f>
        <v>0.70255831518371004</v>
      </c>
      <c r="AD42" s="215">
        <f t="shared" ref="AD42:AD44" si="115">((Y42/L42)^(1/13)-1)*100</f>
        <v>2.9774014644652569</v>
      </c>
      <c r="AE42" s="215"/>
      <c r="AF42" s="215">
        <f t="shared" ref="AF42:AF44" si="116">(Y42-X42)/X42*100</f>
        <v>-14.048255134413075</v>
      </c>
      <c r="AG42" s="375"/>
    </row>
    <row r="43" spans="1:33" ht="18.75" customHeight="1">
      <c r="A43" s="373" t="s">
        <v>357</v>
      </c>
      <c r="B43" s="102">
        <v>278.65133165737825</v>
      </c>
      <c r="C43" s="102">
        <v>243.49818780717055</v>
      </c>
      <c r="D43" s="102">
        <v>250.77106831242668</v>
      </c>
      <c r="E43" s="102">
        <v>274.44294166670966</v>
      </c>
      <c r="F43" s="102">
        <v>319.31553234599482</v>
      </c>
      <c r="G43" s="102">
        <v>298.23100920920274</v>
      </c>
      <c r="H43" s="102">
        <v>320.95645122167957</v>
      </c>
      <c r="I43" s="102">
        <v>337.85592047016894</v>
      </c>
      <c r="J43" s="102">
        <v>360.61425948588908</v>
      </c>
      <c r="K43" s="102">
        <v>332.02683232247625</v>
      </c>
      <c r="L43" s="102">
        <v>323.01772104398538</v>
      </c>
      <c r="M43" s="102">
        <v>287.03399999999999</v>
      </c>
      <c r="N43" s="102">
        <v>294.59580816009475</v>
      </c>
      <c r="O43" s="102">
        <v>321.58668529474221</v>
      </c>
      <c r="P43" s="102">
        <v>314.80013918290422</v>
      </c>
      <c r="Q43" s="102">
        <v>314.77544075451885</v>
      </c>
      <c r="R43" s="102">
        <v>337.18277334587924</v>
      </c>
      <c r="S43" s="102">
        <v>380.36356633797243</v>
      </c>
      <c r="T43" s="102">
        <v>379.65745444090078</v>
      </c>
      <c r="U43" s="102">
        <v>392.32890792643684</v>
      </c>
      <c r="V43" s="102">
        <v>359.14572888601776</v>
      </c>
      <c r="W43" s="102">
        <v>421.78300000000002</v>
      </c>
      <c r="X43" s="102">
        <v>423.65499999999997</v>
      </c>
      <c r="Y43" s="102">
        <v>401.5279096286726</v>
      </c>
      <c r="Z43" s="108"/>
      <c r="AA43" s="215">
        <f t="shared" si="112"/>
        <v>1.6010103543315779</v>
      </c>
      <c r="AB43" s="215">
        <f t="shared" si="113"/>
        <v>1.3674064794338969</v>
      </c>
      <c r="AC43" s="215">
        <f t="shared" si="114"/>
        <v>1.6095926097424051</v>
      </c>
      <c r="AD43" s="215">
        <f t="shared" si="115"/>
        <v>1.6876976795283216</v>
      </c>
      <c r="AE43" s="215"/>
      <c r="AF43" s="215">
        <f t="shared" si="116"/>
        <v>-5.2229031573632723</v>
      </c>
      <c r="AG43" s="375"/>
    </row>
    <row r="44" spans="1:33" ht="18.75" customHeight="1">
      <c r="A44" s="61" t="s">
        <v>25</v>
      </c>
      <c r="B44" s="102">
        <f>B42/B43*100</f>
        <v>105.85486824899924</v>
      </c>
      <c r="C44" s="102">
        <f t="shared" ref="C44" si="117">C42/C43*100</f>
        <v>121.87277559330612</v>
      </c>
      <c r="D44" s="102">
        <f t="shared" ref="D44" si="118">D42/D43*100</f>
        <v>114.92434192645608</v>
      </c>
      <c r="E44" s="102">
        <f t="shared" ref="E44" si="119">E42/E43*100</f>
        <v>104.65672691586694</v>
      </c>
      <c r="F44" s="102">
        <f t="shared" ref="F44" si="120">F42/F43*100</f>
        <v>91.889673466327395</v>
      </c>
      <c r="G44" s="102">
        <f t="shared" ref="G44" si="121">G42/G43*100</f>
        <v>91.053911771298317</v>
      </c>
      <c r="H44" s="102">
        <f t="shared" ref="H44" si="122">H42/H43*100</f>
        <v>86.858201148121893</v>
      </c>
      <c r="I44" s="102">
        <f t="shared" ref="I44" si="123">I42/I43*100</f>
        <v>85.519294614673242</v>
      </c>
      <c r="J44" s="102">
        <f t="shared" ref="J44" si="124">J42/J43*100</f>
        <v>80.354559582061881</v>
      </c>
      <c r="K44" s="102">
        <f t="shared" ref="K44" si="125">K42/K43*100</f>
        <v>79.969139283935363</v>
      </c>
      <c r="L44" s="102">
        <f t="shared" ref="L44" si="126">L42/L43*100</f>
        <v>87.061786917165946</v>
      </c>
      <c r="M44" s="102">
        <f t="shared" ref="M44" si="127">M42/M43*100</f>
        <v>100</v>
      </c>
      <c r="N44" s="102">
        <f t="shared" ref="N44" si="128">N42/N43*100</f>
        <v>98.704731006212725</v>
      </c>
      <c r="O44" s="102">
        <f t="shared" ref="O44" si="129">O42/O43*100</f>
        <v>88.242770293773603</v>
      </c>
      <c r="P44" s="102">
        <f t="shared" ref="P44" si="130">P42/P43*100</f>
        <v>87.304599265223388</v>
      </c>
      <c r="Q44" s="102">
        <f t="shared" ref="Q44" si="131">Q42/Q43*100</f>
        <v>85.745571304112389</v>
      </c>
      <c r="R44" s="102">
        <f t="shared" ref="R44" si="132">R42/R43*100</f>
        <v>90.571649604035812</v>
      </c>
      <c r="S44" s="102">
        <f t="shared" ref="S44" si="133">S42/S43*100</f>
        <v>87.916411979076557</v>
      </c>
      <c r="T44" s="102">
        <f t="shared" ref="T44" si="134">T42/T43*100</f>
        <v>90.097269525165288</v>
      </c>
      <c r="U44" s="102">
        <f t="shared" ref="U44" si="135">U42/U43*100</f>
        <v>95.745939799683015</v>
      </c>
      <c r="V44" s="102">
        <f t="shared" ref="V44" si="136">V42/V43*100</f>
        <v>93.146868553230348</v>
      </c>
      <c r="W44" s="102">
        <f t="shared" ref="W44" si="137">W42/W43*100</f>
        <v>100</v>
      </c>
      <c r="X44" s="102">
        <f t="shared" ref="X44" si="138">X42/X43*100</f>
        <v>113.09202062999375</v>
      </c>
      <c r="Y44" s="102">
        <f t="shared" ref="Y44" si="139">Y42/Y43*100</f>
        <v>102.5612392376007</v>
      </c>
      <c r="Z44" s="120"/>
      <c r="AA44" s="215">
        <f t="shared" si="112"/>
        <v>-0.13733566177507317</v>
      </c>
      <c r="AB44" s="215">
        <f t="shared" si="113"/>
        <v>-2.9674254802397049</v>
      </c>
      <c r="AC44" s="215">
        <f t="shared" si="114"/>
        <v>-0.89266600845688826</v>
      </c>
      <c r="AD44" s="215">
        <f t="shared" si="115"/>
        <v>1.2682987365900011</v>
      </c>
      <c r="AE44" s="215"/>
      <c r="AF44" s="215">
        <f t="shared" si="116"/>
        <v>-9.3116926673782725</v>
      </c>
      <c r="AG44" s="375"/>
    </row>
    <row r="45" spans="1:33" ht="18.75" customHeight="1">
      <c r="A45" s="221" t="s">
        <v>27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04"/>
      <c r="AA45" s="216"/>
      <c r="AB45" s="216"/>
      <c r="AC45" s="216"/>
      <c r="AD45" s="216"/>
      <c r="AE45" s="215"/>
      <c r="AF45" s="216"/>
      <c r="AG45" s="375"/>
    </row>
    <row r="46" spans="1:33" ht="18.75" customHeight="1">
      <c r="A46" s="61" t="s">
        <v>24</v>
      </c>
      <c r="B46" s="102">
        <v>2466.4050000000002</v>
      </c>
      <c r="C46" s="102">
        <v>2708.9140000000002</v>
      </c>
      <c r="D46" s="102">
        <v>2915.9639999999999</v>
      </c>
      <c r="E46" s="102">
        <v>3010.4369999999999</v>
      </c>
      <c r="F46" s="102">
        <v>3093.3969999999999</v>
      </c>
      <c r="G46" s="102">
        <v>3182.4290000000001</v>
      </c>
      <c r="H46" s="102">
        <v>3239.136</v>
      </c>
      <c r="I46" s="102">
        <v>3221.386</v>
      </c>
      <c r="J46" s="102">
        <v>3358.9009999999998</v>
      </c>
      <c r="K46" s="102">
        <v>3543.259</v>
      </c>
      <c r="L46" s="102">
        <v>3567.82</v>
      </c>
      <c r="M46" s="102">
        <v>3418.0749999999998</v>
      </c>
      <c r="N46" s="102">
        <v>3354.4789999999998</v>
      </c>
      <c r="O46" s="102">
        <v>3508.4780000000001</v>
      </c>
      <c r="P46" s="102">
        <v>3743.6959999999999</v>
      </c>
      <c r="Q46" s="102">
        <v>3854.2420000000002</v>
      </c>
      <c r="R46" s="102">
        <v>4082.9409999999998</v>
      </c>
      <c r="S46" s="102">
        <v>4095.8589999999999</v>
      </c>
      <c r="T46" s="102">
        <v>4235.0339999999997</v>
      </c>
      <c r="U46" s="102">
        <v>4283.5309999999999</v>
      </c>
      <c r="V46" s="102">
        <v>4163.8770000000004</v>
      </c>
      <c r="W46" s="102">
        <v>4320.1790000000001</v>
      </c>
      <c r="X46" s="102">
        <v>4647.8999999999996</v>
      </c>
      <c r="Y46" s="102">
        <v>5295.7081696284531</v>
      </c>
      <c r="Z46" s="108"/>
      <c r="AA46" s="215">
        <f t="shared" si="0"/>
        <v>3.3781320365766199</v>
      </c>
      <c r="AB46" s="215">
        <f t="shared" si="1"/>
        <v>5.2298293810239205</v>
      </c>
      <c r="AC46" s="215">
        <f t="shared" si="2"/>
        <v>2.3125343279558175</v>
      </c>
      <c r="AD46" s="215">
        <f t="shared" si="3"/>
        <v>3.084633556725036</v>
      </c>
      <c r="AE46" s="215"/>
      <c r="AF46" s="215">
        <f t="shared" si="4"/>
        <v>13.937652910528486</v>
      </c>
      <c r="AG46" s="375"/>
    </row>
    <row r="47" spans="1:33" ht="18.75" customHeight="1">
      <c r="A47" s="373" t="s">
        <v>357</v>
      </c>
      <c r="B47" s="102">
        <v>3641.7489507179316</v>
      </c>
      <c r="C47" s="102">
        <v>3641.2247785412192</v>
      </c>
      <c r="D47" s="102">
        <v>3621.2357151447113</v>
      </c>
      <c r="E47" s="102">
        <v>3692.7460685596293</v>
      </c>
      <c r="F47" s="102">
        <v>3752.4040866627815</v>
      </c>
      <c r="G47" s="102">
        <v>3830.5770237157676</v>
      </c>
      <c r="H47" s="102">
        <v>3873.4539629149772</v>
      </c>
      <c r="I47" s="102">
        <v>4014.7160905888945</v>
      </c>
      <c r="J47" s="102">
        <v>4055.1849635813282</v>
      </c>
      <c r="K47" s="102">
        <v>3800.4468893925696</v>
      </c>
      <c r="L47" s="102">
        <v>4019.3282628037296</v>
      </c>
      <c r="M47" s="102">
        <v>4168.8834319346015</v>
      </c>
      <c r="N47" s="102">
        <v>4175.6476566849396</v>
      </c>
      <c r="O47" s="102">
        <v>4186.9242788137144</v>
      </c>
      <c r="P47" s="102">
        <v>4262.5149359786219</v>
      </c>
      <c r="Q47" s="102">
        <v>4290.4876845530589</v>
      </c>
      <c r="R47" s="102">
        <v>4406.7365704326148</v>
      </c>
      <c r="S47" s="102">
        <v>4272.6114009511894</v>
      </c>
      <c r="T47" s="102">
        <v>4345.7677858630495</v>
      </c>
      <c r="U47" s="102">
        <v>4293.9063122839671</v>
      </c>
      <c r="V47" s="102">
        <v>4361.814397744155</v>
      </c>
      <c r="W47" s="102">
        <v>4320.1790000000001</v>
      </c>
      <c r="X47" s="102">
        <v>4405.7780000000002</v>
      </c>
      <c r="Y47" s="102">
        <v>4507.8229071617579</v>
      </c>
      <c r="Z47" s="108"/>
      <c r="AA47" s="215">
        <f t="shared" si="0"/>
        <v>0.93192547760663214</v>
      </c>
      <c r="AB47" s="215">
        <f t="shared" si="1"/>
        <v>1.0161562277434255</v>
      </c>
      <c r="AC47" s="215">
        <f t="shared" si="2"/>
        <v>0.96662874763480122</v>
      </c>
      <c r="AD47" s="215">
        <f t="shared" si="3"/>
        <v>0.88620778534427291</v>
      </c>
      <c r="AE47" s="215"/>
      <c r="AF47" s="215">
        <f t="shared" si="4"/>
        <v>2.3161608951190389</v>
      </c>
      <c r="AG47" s="375"/>
    </row>
    <row r="48" spans="1:33" ht="18.75" customHeight="1">
      <c r="A48" s="61" t="s">
        <v>25</v>
      </c>
      <c r="B48" s="102">
        <f>B46/B47*100</f>
        <v>67.725838144712725</v>
      </c>
      <c r="C48" s="102">
        <f t="shared" ref="C48" si="140">C46/C47*100</f>
        <v>74.395681803672403</v>
      </c>
      <c r="D48" s="102">
        <f t="shared" ref="D48" si="141">D46/D47*100</f>
        <v>80.524004217810841</v>
      </c>
      <c r="E48" s="102">
        <f t="shared" ref="E48" si="142">E46/E47*100</f>
        <v>81.522989778017234</v>
      </c>
      <c r="F48" s="102">
        <f t="shared" ref="F48" si="143">F46/F47*100</f>
        <v>82.437736676465661</v>
      </c>
      <c r="G48" s="102">
        <f t="shared" ref="G48" si="144">G46/G47*100</f>
        <v>83.079624304563765</v>
      </c>
      <c r="H48" s="102">
        <f t="shared" ref="H48" si="145">H46/H47*100</f>
        <v>83.623970518611259</v>
      </c>
      <c r="I48" s="102">
        <f t="shared" ref="I48" si="146">I46/I47*100</f>
        <v>80.239447256343212</v>
      </c>
      <c r="J48" s="102">
        <f t="shared" ref="J48" si="147">J46/J47*100</f>
        <v>82.829785328302094</v>
      </c>
      <c r="K48" s="102">
        <f t="shared" ref="K48" si="148">K46/K47*100</f>
        <v>93.232693499535358</v>
      </c>
      <c r="L48" s="102">
        <f t="shared" ref="L48" si="149">L46/L47*100</f>
        <v>88.766574081989148</v>
      </c>
      <c r="M48" s="102">
        <f t="shared" ref="M48" si="150">M46/M47*100</f>
        <v>81.990179284380147</v>
      </c>
      <c r="N48" s="102">
        <f t="shared" ref="N48" si="151">N46/N47*100</f>
        <v>80.334340341903555</v>
      </c>
      <c r="O48" s="102">
        <f t="shared" ref="O48" si="152">O46/O47*100</f>
        <v>83.796070011422813</v>
      </c>
      <c r="P48" s="102">
        <f t="shared" ref="P48" si="153">P46/P47*100</f>
        <v>87.828337407115569</v>
      </c>
      <c r="Q48" s="102">
        <f t="shared" ref="Q48" si="154">Q46/Q47*100</f>
        <v>89.832258786718739</v>
      </c>
      <c r="R48" s="102">
        <f t="shared" ref="R48" si="155">R46/R47*100</f>
        <v>92.652259438307482</v>
      </c>
      <c r="S48" s="102">
        <f t="shared" ref="S48" si="156">S46/S47*100</f>
        <v>95.863129492379301</v>
      </c>
      <c r="T48" s="102">
        <f t="shared" ref="T48" si="157">T46/T47*100</f>
        <v>97.451916638913133</v>
      </c>
      <c r="U48" s="102">
        <f t="shared" ref="U48" si="158">U46/U47*100</f>
        <v>99.758371246846139</v>
      </c>
      <c r="V48" s="102">
        <f t="shared" ref="V48" si="159">V46/V47*100</f>
        <v>95.462039883069679</v>
      </c>
      <c r="W48" s="102">
        <f t="shared" ref="W48" si="160">W46/W47*100</f>
        <v>100</v>
      </c>
      <c r="X48" s="102">
        <f t="shared" ref="X48" si="161">X46/X47*100</f>
        <v>105.49555606297002</v>
      </c>
      <c r="Y48" s="102">
        <f t="shared" ref="Y48" si="162">Y46/Y47*100</f>
        <v>117.47817690918936</v>
      </c>
      <c r="Z48" s="120"/>
      <c r="AA48" s="215">
        <f t="shared" si="0"/>
        <v>2.4236202246163741</v>
      </c>
      <c r="AB48" s="215">
        <f t="shared" si="1"/>
        <v>4.1712863670843703</v>
      </c>
      <c r="AC48" s="215">
        <f t="shared" si="2"/>
        <v>1.3330202236276678</v>
      </c>
      <c r="AD48" s="215">
        <f t="shared" si="3"/>
        <v>2.1791142908833772</v>
      </c>
      <c r="AE48" s="215"/>
      <c r="AF48" s="215">
        <f t="shared" si="4"/>
        <v>11.358412897569769</v>
      </c>
      <c r="AG48" s="375"/>
    </row>
    <row r="49" spans="1:32" ht="18.75" customHeight="1">
      <c r="A49" s="172"/>
      <c r="B49" s="385">
        <v>2000</v>
      </c>
      <c r="C49" s="385">
        <v>2001</v>
      </c>
      <c r="D49" s="385">
        <v>2002</v>
      </c>
      <c r="E49" s="385">
        <v>2003</v>
      </c>
      <c r="F49" s="385">
        <v>2004</v>
      </c>
      <c r="G49" s="385">
        <v>2005</v>
      </c>
      <c r="H49" s="385">
        <v>2006</v>
      </c>
      <c r="I49" s="385">
        <v>2007</v>
      </c>
      <c r="J49" s="385">
        <v>2008</v>
      </c>
      <c r="K49" s="385">
        <v>2009</v>
      </c>
      <c r="L49" s="385">
        <v>2010</v>
      </c>
      <c r="M49" s="385">
        <v>2011</v>
      </c>
      <c r="N49" s="385">
        <v>2012</v>
      </c>
      <c r="O49" s="385">
        <v>2013</v>
      </c>
      <c r="P49" s="385">
        <v>2014</v>
      </c>
      <c r="Q49" s="385">
        <v>2015</v>
      </c>
      <c r="R49" s="385">
        <v>2016</v>
      </c>
      <c r="S49" s="385">
        <v>2017</v>
      </c>
      <c r="T49" s="385">
        <v>2018</v>
      </c>
      <c r="U49" s="385">
        <v>2019</v>
      </c>
      <c r="V49" s="385">
        <v>2020</v>
      </c>
      <c r="W49" s="385">
        <v>2021</v>
      </c>
      <c r="X49" s="385">
        <v>2022</v>
      </c>
      <c r="Y49" s="385" t="s">
        <v>195</v>
      </c>
      <c r="Z49" s="93"/>
      <c r="AA49" s="397" t="s">
        <v>154</v>
      </c>
      <c r="AB49" s="398"/>
      <c r="AC49" s="398"/>
      <c r="AD49" s="398"/>
      <c r="AE49" s="209"/>
      <c r="AF49" s="210" t="s">
        <v>18</v>
      </c>
    </row>
    <row r="50" spans="1:32" ht="26.25" customHeight="1">
      <c r="A50" s="173"/>
      <c r="B50" s="386"/>
      <c r="C50" s="386"/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93"/>
      <c r="AA50" s="174" t="s">
        <v>196</v>
      </c>
      <c r="AB50" s="174" t="s">
        <v>19</v>
      </c>
      <c r="AC50" s="174" t="s">
        <v>20</v>
      </c>
      <c r="AD50" s="174" t="s">
        <v>197</v>
      </c>
      <c r="AE50" s="95"/>
      <c r="AF50" s="174" t="s">
        <v>198</v>
      </c>
    </row>
    <row r="51" spans="1:32" ht="18.75" customHeight="1">
      <c r="A51" s="229" t="s">
        <v>28</v>
      </c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04"/>
      <c r="AA51" s="216"/>
      <c r="AB51" s="216"/>
      <c r="AC51" s="216"/>
      <c r="AD51" s="216"/>
      <c r="AE51" s="215"/>
      <c r="AF51" s="216"/>
    </row>
    <row r="52" spans="1:32" ht="18.75" customHeight="1">
      <c r="A52" s="61" t="s">
        <v>24</v>
      </c>
      <c r="B52" s="102">
        <f>B56+B60</f>
        <v>3230.4629999999997</v>
      </c>
      <c r="C52" s="102">
        <f t="shared" ref="C52:Y53" si="163">C56+C60</f>
        <v>3219.8919999999998</v>
      </c>
      <c r="D52" s="102">
        <f t="shared" si="163"/>
        <v>3201.991</v>
      </c>
      <c r="E52" s="102">
        <f t="shared" si="163"/>
        <v>3044.2449999999999</v>
      </c>
      <c r="F52" s="102">
        <f t="shared" si="163"/>
        <v>2965.576</v>
      </c>
      <c r="G52" s="102">
        <f t="shared" si="163"/>
        <v>3047.9380000000001</v>
      </c>
      <c r="H52" s="102">
        <f t="shared" si="163"/>
        <v>3249.21</v>
      </c>
      <c r="I52" s="102">
        <f t="shared" si="163"/>
        <v>3337.0660000000003</v>
      </c>
      <c r="J52" s="102">
        <f t="shared" si="163"/>
        <v>3076.547</v>
      </c>
      <c r="K52" s="102">
        <f t="shared" si="163"/>
        <v>2741.3940000000002</v>
      </c>
      <c r="L52" s="102">
        <f t="shared" si="163"/>
        <v>3168.4090000000001</v>
      </c>
      <c r="M52" s="102">
        <f t="shared" si="163"/>
        <v>3056.1330000000003</v>
      </c>
      <c r="N52" s="102">
        <f t="shared" si="163"/>
        <v>2887.77</v>
      </c>
      <c r="O52" s="102">
        <f t="shared" si="163"/>
        <v>2927.739</v>
      </c>
      <c r="P52" s="102">
        <f t="shared" si="163"/>
        <v>2871.7180000000003</v>
      </c>
      <c r="Q52" s="102">
        <f t="shared" si="163"/>
        <v>3121.4320000000002</v>
      </c>
      <c r="R52" s="102">
        <f t="shared" si="163"/>
        <v>3110.63</v>
      </c>
      <c r="S52" s="102">
        <f t="shared" si="163"/>
        <v>3074.6579999999999</v>
      </c>
      <c r="T52" s="102">
        <f t="shared" si="163"/>
        <v>3389.453</v>
      </c>
      <c r="U52" s="102">
        <f t="shared" si="163"/>
        <v>3388.5510000000004</v>
      </c>
      <c r="V52" s="102">
        <f t="shared" si="163"/>
        <v>3284.3040000000001</v>
      </c>
      <c r="W52" s="102">
        <f t="shared" si="163"/>
        <v>3588.3539999999998</v>
      </c>
      <c r="X52" s="102">
        <f t="shared" si="163"/>
        <v>4453.1810000000005</v>
      </c>
      <c r="Y52" s="102">
        <f t="shared" si="163"/>
        <v>4206.4699938994891</v>
      </c>
      <c r="Z52" s="108"/>
      <c r="AA52" s="215">
        <f t="shared" si="0"/>
        <v>1.1544316048286207</v>
      </c>
      <c r="AB52" s="215">
        <f t="shared" si="1"/>
        <v>-1.1564644273279856</v>
      </c>
      <c r="AC52" s="215">
        <f t="shared" si="2"/>
        <v>0.77829857429267957</v>
      </c>
      <c r="AD52" s="215">
        <f t="shared" si="3"/>
        <v>2.2038903752130912</v>
      </c>
      <c r="AE52" s="215"/>
      <c r="AF52" s="215">
        <f t="shared" si="4"/>
        <v>-5.540107309819911</v>
      </c>
    </row>
    <row r="53" spans="1:32" ht="18.75" customHeight="1">
      <c r="A53" s="373" t="s">
        <v>357</v>
      </c>
      <c r="B53" s="102">
        <f>B57+B61</f>
        <v>3598.00500419736</v>
      </c>
      <c r="C53" s="102">
        <f t="shared" si="163"/>
        <v>3716.4071679204653</v>
      </c>
      <c r="D53" s="102">
        <f t="shared" si="163"/>
        <v>3769.3309462807301</v>
      </c>
      <c r="E53" s="102">
        <f t="shared" si="163"/>
        <v>3687.0698883382975</v>
      </c>
      <c r="F53" s="102">
        <f t="shared" si="163"/>
        <v>3753.1251045299259</v>
      </c>
      <c r="G53" s="102">
        <f t="shared" si="163"/>
        <v>3734.8585138719682</v>
      </c>
      <c r="H53" s="102">
        <f t="shared" si="163"/>
        <v>3780.0802557452471</v>
      </c>
      <c r="I53" s="102">
        <f t="shared" si="163"/>
        <v>3765.6305123530537</v>
      </c>
      <c r="J53" s="102">
        <f t="shared" si="163"/>
        <v>3447.6375047318479</v>
      </c>
      <c r="K53" s="102">
        <f t="shared" si="163"/>
        <v>3164.9198851173778</v>
      </c>
      <c r="L53" s="102">
        <f t="shared" si="163"/>
        <v>3370.8217800876218</v>
      </c>
      <c r="M53" s="102">
        <f t="shared" si="163"/>
        <v>3406.2306229366686</v>
      </c>
      <c r="N53" s="102">
        <f t="shared" si="163"/>
        <v>3275.7474869499342</v>
      </c>
      <c r="O53" s="102">
        <f t="shared" si="163"/>
        <v>3261.3928055615725</v>
      </c>
      <c r="P53" s="102">
        <f t="shared" si="163"/>
        <v>3206.3955897572241</v>
      </c>
      <c r="Q53" s="102">
        <f t="shared" si="163"/>
        <v>3272.2861741265306</v>
      </c>
      <c r="R53" s="102">
        <f t="shared" si="163"/>
        <v>3343.4104165219414</v>
      </c>
      <c r="S53" s="102">
        <f t="shared" si="163"/>
        <v>3189.8890739683197</v>
      </c>
      <c r="T53" s="102">
        <f t="shared" si="163"/>
        <v>3270.3440735784279</v>
      </c>
      <c r="U53" s="102">
        <f t="shared" si="163"/>
        <v>3217.1507533633903</v>
      </c>
      <c r="V53" s="102">
        <f t="shared" si="163"/>
        <v>3175.5942151600029</v>
      </c>
      <c r="W53" s="102">
        <f t="shared" si="163"/>
        <v>3588.3539999999998</v>
      </c>
      <c r="X53" s="102">
        <f t="shared" si="163"/>
        <v>3694.4490000000001</v>
      </c>
      <c r="Y53" s="102">
        <f t="shared" si="163"/>
        <v>3328.7202046826228</v>
      </c>
      <c r="Z53" s="108"/>
      <c r="AA53" s="215">
        <f t="shared" si="0"/>
        <v>-0.337653096577617</v>
      </c>
      <c r="AB53" s="215">
        <f t="shared" si="1"/>
        <v>0.74940227539932458</v>
      </c>
      <c r="AC53" s="215">
        <f t="shared" si="2"/>
        <v>-2.030176096125158</v>
      </c>
      <c r="AD53" s="215">
        <f t="shared" si="3"/>
        <v>-9.6635271035705461E-2</v>
      </c>
      <c r="AE53" s="215"/>
      <c r="AF53" s="215">
        <f t="shared" si="4"/>
        <v>-9.8994138318698486</v>
      </c>
    </row>
    <row r="54" spans="1:32" ht="18.75" customHeight="1">
      <c r="A54" s="61" t="s">
        <v>25</v>
      </c>
      <c r="B54" s="102">
        <f>B52/B53*100</f>
        <v>89.784838993592473</v>
      </c>
      <c r="C54" s="102">
        <f t="shared" ref="C54" si="164">C52/C53*100</f>
        <v>86.639914694861247</v>
      </c>
      <c r="D54" s="102">
        <f t="shared" ref="D54" si="165">D52/D53*100</f>
        <v>84.948523906065205</v>
      </c>
      <c r="E54" s="102">
        <f t="shared" ref="E54" si="166">E52/E53*100</f>
        <v>82.56542707879052</v>
      </c>
      <c r="F54" s="102">
        <f t="shared" ref="F54" si="167">F52/F53*100</f>
        <v>79.016177649410764</v>
      </c>
      <c r="G54" s="102">
        <f t="shared" ref="G54" si="168">G52/G53*100</f>
        <v>81.607857129778381</v>
      </c>
      <c r="H54" s="102">
        <f t="shared" ref="H54" si="169">H52/H53*100</f>
        <v>85.956111515399954</v>
      </c>
      <c r="I54" s="102">
        <f t="shared" ref="I54" si="170">I52/I53*100</f>
        <v>88.619050356981148</v>
      </c>
      <c r="J54" s="102">
        <f t="shared" ref="J54" si="171">J52/J53*100</f>
        <v>89.23638276290562</v>
      </c>
      <c r="K54" s="102">
        <f t="shared" ref="K54" si="172">K52/K53*100</f>
        <v>86.618116714140143</v>
      </c>
      <c r="L54" s="102">
        <f t="shared" ref="L54" si="173">L52/L53*100</f>
        <v>93.995150343357508</v>
      </c>
      <c r="M54" s="102">
        <f t="shared" ref="M54" si="174">M52/M53*100</f>
        <v>89.721846178611571</v>
      </c>
      <c r="N54" s="102">
        <f t="shared" ref="N54" si="175">N52/N53*100</f>
        <v>88.156062440845147</v>
      </c>
      <c r="O54" s="102">
        <f t="shared" ref="O54" si="176">O52/O53*100</f>
        <v>89.769591537928179</v>
      </c>
      <c r="P54" s="102">
        <f t="shared" ref="P54" si="177">P52/P53*100</f>
        <v>89.562186561560097</v>
      </c>
      <c r="Q54" s="102">
        <f t="shared" ref="Q54" si="178">Q52/Q53*100</f>
        <v>95.389945557961539</v>
      </c>
      <c r="R54" s="102">
        <f t="shared" ref="R54" si="179">R52/R53*100</f>
        <v>93.037635601910438</v>
      </c>
      <c r="S54" s="102">
        <f t="shared" ref="S54" si="180">S52/S53*100</f>
        <v>96.387615014306164</v>
      </c>
      <c r="T54" s="102">
        <f t="shared" ref="T54" si="181">T52/T53*100</f>
        <v>103.64209158858451</v>
      </c>
      <c r="U54" s="102">
        <f t="shared" ref="U54" si="182">U52/U53*100</f>
        <v>105.32770329327647</v>
      </c>
      <c r="V54" s="102">
        <f t="shared" ref="V54" si="183">V52/V53*100</f>
        <v>103.4232895475444</v>
      </c>
      <c r="W54" s="102">
        <f t="shared" ref="W54" si="184">W52/W53*100</f>
        <v>100</v>
      </c>
      <c r="X54" s="102">
        <f t="shared" ref="X54" si="185">X52/X53*100</f>
        <v>120.53708144299733</v>
      </c>
      <c r="Y54" s="102">
        <f t="shared" ref="Y54" si="186">Y52/Y53*100</f>
        <v>126.36898673496518</v>
      </c>
      <c r="Z54" s="120"/>
      <c r="AA54" s="215">
        <f t="shared" si="0"/>
        <v>1.497139840437578</v>
      </c>
      <c r="AB54" s="215">
        <f t="shared" si="1"/>
        <v>-1.8916903323332956</v>
      </c>
      <c r="AC54" s="215">
        <f t="shared" si="2"/>
        <v>2.8666731841566095</v>
      </c>
      <c r="AD54" s="215">
        <f t="shared" si="3"/>
        <v>2.3027509158376036</v>
      </c>
      <c r="AE54" s="215"/>
      <c r="AF54" s="215">
        <f t="shared" si="4"/>
        <v>4.8382665501369253</v>
      </c>
    </row>
    <row r="55" spans="1:32" ht="18.75" customHeight="1">
      <c r="A55" s="221" t="s">
        <v>29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04"/>
      <c r="AA55" s="216"/>
      <c r="AB55" s="216"/>
      <c r="AC55" s="216"/>
      <c r="AD55" s="216"/>
      <c r="AE55" s="215"/>
      <c r="AF55" s="216"/>
    </row>
    <row r="56" spans="1:32" ht="18.75" customHeight="1">
      <c r="A56" s="61" t="s">
        <v>24</v>
      </c>
      <c r="B56" s="102">
        <v>676.2</v>
      </c>
      <c r="C56" s="102">
        <v>757.2</v>
      </c>
      <c r="D56" s="102">
        <v>786.1</v>
      </c>
      <c r="E56" s="102">
        <v>741.1</v>
      </c>
      <c r="F56" s="102">
        <v>736</v>
      </c>
      <c r="G56" s="102">
        <v>694.9</v>
      </c>
      <c r="H56" s="102">
        <v>706.9</v>
      </c>
      <c r="I56" s="102">
        <v>687.9</v>
      </c>
      <c r="J56" s="102">
        <v>686</v>
      </c>
      <c r="K56" s="102">
        <v>644.20000000000005</v>
      </c>
      <c r="L56" s="102">
        <v>710.76800000000003</v>
      </c>
      <c r="M56" s="102">
        <v>783.18100000000004</v>
      </c>
      <c r="N56" s="102">
        <v>790.01300000000003</v>
      </c>
      <c r="O56" s="102">
        <v>774.82100000000003</v>
      </c>
      <c r="P56" s="102">
        <v>696.90700000000004</v>
      </c>
      <c r="Q56" s="102">
        <v>685.16600000000005</v>
      </c>
      <c r="R56" s="102">
        <v>687.02800000000002</v>
      </c>
      <c r="S56" s="102">
        <v>629.53800000000001</v>
      </c>
      <c r="T56" s="102">
        <v>674.86599999999999</v>
      </c>
      <c r="U56" s="102">
        <v>695.33799999999997</v>
      </c>
      <c r="V56" s="102">
        <v>813.75900000000001</v>
      </c>
      <c r="W56" s="102">
        <v>920.78800000000001</v>
      </c>
      <c r="X56" s="102">
        <v>1080.451</v>
      </c>
      <c r="Y56" s="102">
        <v>1293.6464457184104</v>
      </c>
      <c r="Z56" s="108"/>
      <c r="AA56" s="215">
        <f t="shared" si="0"/>
        <v>2.8607257081687543</v>
      </c>
      <c r="AB56" s="215">
        <f t="shared" si="1"/>
        <v>0.54707220547753899</v>
      </c>
      <c r="AC56" s="215">
        <f t="shared" si="2"/>
        <v>0.45258358485265049</v>
      </c>
      <c r="AD56" s="215">
        <f t="shared" si="3"/>
        <v>4.7144819918949699</v>
      </c>
      <c r="AE56" s="215"/>
      <c r="AF56" s="215">
        <f t="shared" si="4"/>
        <v>19.73207907794156</v>
      </c>
    </row>
    <row r="57" spans="1:32" ht="18.75" customHeight="1">
      <c r="A57" s="373" t="s">
        <v>357</v>
      </c>
      <c r="B57" s="102">
        <v>1014.1242676495722</v>
      </c>
      <c r="C57" s="102">
        <v>1097.0598961633571</v>
      </c>
      <c r="D57" s="102">
        <v>1188.1917866396846</v>
      </c>
      <c r="E57" s="102">
        <v>1095.0832583900922</v>
      </c>
      <c r="F57" s="102">
        <v>1106.6088951671029</v>
      </c>
      <c r="G57" s="102">
        <v>1061.8032632703914</v>
      </c>
      <c r="H57" s="102">
        <v>1069.2904355110375</v>
      </c>
      <c r="I57" s="102">
        <v>1032.381839349672</v>
      </c>
      <c r="J57" s="102">
        <v>1032.8320712900775</v>
      </c>
      <c r="K57" s="102">
        <v>998.50470798772506</v>
      </c>
      <c r="L57" s="102">
        <v>1048.1044451122318</v>
      </c>
      <c r="M57" s="102">
        <v>1126.3338939867576</v>
      </c>
      <c r="N57" s="102">
        <v>1141.2777390141732</v>
      </c>
      <c r="O57" s="102">
        <v>1088.0473986913491</v>
      </c>
      <c r="P57" s="102">
        <v>952.79082021121997</v>
      </c>
      <c r="Q57" s="102">
        <v>878.0380286957253</v>
      </c>
      <c r="R57" s="102">
        <v>919.80841652194135</v>
      </c>
      <c r="S57" s="102">
        <v>815.08707396831949</v>
      </c>
      <c r="T57" s="102">
        <v>822.07736702823797</v>
      </c>
      <c r="U57" s="102">
        <v>783.37115225771731</v>
      </c>
      <c r="V57" s="102">
        <v>873.80034249076982</v>
      </c>
      <c r="W57" s="102">
        <v>920.78800000000001</v>
      </c>
      <c r="X57" s="102">
        <v>911.81899999999996</v>
      </c>
      <c r="Y57" s="102">
        <v>849.76073199367295</v>
      </c>
      <c r="Z57" s="108"/>
      <c r="AA57" s="215">
        <f t="shared" si="0"/>
        <v>-0.76586053444595015</v>
      </c>
      <c r="AB57" s="215">
        <f t="shared" si="1"/>
        <v>0.92309861439552332</v>
      </c>
      <c r="AC57" s="215">
        <f t="shared" si="2"/>
        <v>-0.25937129392255009</v>
      </c>
      <c r="AD57" s="215">
        <f t="shared" si="3"/>
        <v>-1.6007700761988763</v>
      </c>
      <c r="AE57" s="215"/>
      <c r="AF57" s="215">
        <f t="shared" si="4"/>
        <v>-6.8059853991117771</v>
      </c>
    </row>
    <row r="58" spans="1:32" ht="18.75" customHeight="1">
      <c r="A58" s="61" t="s">
        <v>25</v>
      </c>
      <c r="B58" s="102">
        <f>B56/B57*100</f>
        <v>66.678218988608123</v>
      </c>
      <c r="C58" s="102">
        <f t="shared" ref="C58" si="187">C56/C57*100</f>
        <v>69.020844043983686</v>
      </c>
      <c r="D58" s="102">
        <f t="shared" ref="D58" si="188">D56/D57*100</f>
        <v>66.15935313129566</v>
      </c>
      <c r="E58" s="102">
        <f t="shared" ref="E58" si="189">E56/E57*100</f>
        <v>67.675219607457862</v>
      </c>
      <c r="F58" s="102">
        <f t="shared" ref="F58" si="190">F56/F57*100</f>
        <v>66.509496102402167</v>
      </c>
      <c r="G58" s="102">
        <f t="shared" ref="G58" si="191">G56/G57*100</f>
        <v>65.445268821239395</v>
      </c>
      <c r="H58" s="102">
        <f t="shared" ref="H58" si="192">H56/H57*100</f>
        <v>66.109260545490329</v>
      </c>
      <c r="I58" s="102">
        <f t="shared" ref="I58" si="193">I56/I57*100</f>
        <v>66.632322826729364</v>
      </c>
      <c r="J58" s="102">
        <f t="shared" ref="J58" si="194">J56/J57*100</f>
        <v>66.419316273083908</v>
      </c>
      <c r="K58" s="102">
        <f t="shared" ref="K58" si="195">K56/K57*100</f>
        <v>64.516470963692186</v>
      </c>
      <c r="L58" s="102">
        <f t="shared" ref="L58" si="196">L56/L57*100</f>
        <v>67.814615548538242</v>
      </c>
      <c r="M58" s="102">
        <f t="shared" ref="M58" si="197">M56/M57*100</f>
        <v>69.533643991468836</v>
      </c>
      <c r="N58" s="102">
        <f t="shared" ref="N58" si="198">N56/N57*100</f>
        <v>69.221800530553338</v>
      </c>
      <c r="O58" s="102">
        <f t="shared" ref="O58" si="199">O56/O57*100</f>
        <v>71.212063089523241</v>
      </c>
      <c r="P58" s="102">
        <f t="shared" ref="P58" si="200">P56/P57*100</f>
        <v>73.143756763473618</v>
      </c>
      <c r="Q58" s="102">
        <f t="shared" ref="Q58" si="201">Q56/Q57*100</f>
        <v>78.033749975245897</v>
      </c>
      <c r="R58" s="102">
        <f t="shared" ref="R58" si="202">R56/R57*100</f>
        <v>74.692510707593797</v>
      </c>
      <c r="S58" s="102">
        <f t="shared" ref="S58" si="203">S56/S57*100</f>
        <v>77.235674580758797</v>
      </c>
      <c r="T58" s="102">
        <f t="shared" ref="T58" si="204">T56/T57*100</f>
        <v>82.09276000865971</v>
      </c>
      <c r="U58" s="102">
        <f t="shared" ref="U58" si="205">U56/U57*100</f>
        <v>88.762267795539685</v>
      </c>
      <c r="V58" s="102">
        <f t="shared" ref="V58" si="206">V56/V57*100</f>
        <v>93.128711494936951</v>
      </c>
      <c r="W58" s="102">
        <f t="shared" ref="W58" si="207">W56/W57*100</f>
        <v>100</v>
      </c>
      <c r="X58" s="102">
        <f t="shared" ref="X58" si="208">X56/X57*100</f>
        <v>118.49402129150633</v>
      </c>
      <c r="Y58" s="102">
        <f t="shared" ref="Y58" si="209">Y56/Y57*100</f>
        <v>152.23655283332656</v>
      </c>
      <c r="Z58" s="120"/>
      <c r="AA58" s="215">
        <f t="shared" si="0"/>
        <v>3.6545751917096636</v>
      </c>
      <c r="AB58" s="215">
        <f t="shared" si="1"/>
        <v>-0.37258706290290711</v>
      </c>
      <c r="AC58" s="215">
        <f t="shared" si="2"/>
        <v>0.71380628737889307</v>
      </c>
      <c r="AD58" s="215">
        <f t="shared" si="3"/>
        <v>6.4179893206321781</v>
      </c>
      <c r="AE58" s="215"/>
      <c r="AF58" s="215">
        <f t="shared" si="4"/>
        <v>28.476146875638946</v>
      </c>
    </row>
    <row r="59" spans="1:32" ht="18.75" customHeight="1">
      <c r="A59" s="221" t="s">
        <v>30</v>
      </c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04"/>
      <c r="AA59" s="216"/>
      <c r="AB59" s="216"/>
      <c r="AC59" s="216"/>
      <c r="AD59" s="216"/>
      <c r="AE59" s="215"/>
      <c r="AF59" s="216"/>
    </row>
    <row r="60" spans="1:32" ht="18.75" customHeight="1">
      <c r="A60" s="213" t="s">
        <v>24</v>
      </c>
      <c r="B60" s="111">
        <v>2554.2629999999999</v>
      </c>
      <c r="C60" s="111">
        <v>2462.692</v>
      </c>
      <c r="D60" s="111">
        <v>2415.8910000000001</v>
      </c>
      <c r="E60" s="111">
        <v>2303.145</v>
      </c>
      <c r="F60" s="111">
        <v>2229.576</v>
      </c>
      <c r="G60" s="111">
        <v>2353.038</v>
      </c>
      <c r="H60" s="111">
        <v>2542.31</v>
      </c>
      <c r="I60" s="111">
        <v>2649.1660000000002</v>
      </c>
      <c r="J60" s="111">
        <v>2390.547</v>
      </c>
      <c r="K60" s="111">
        <v>2097.194</v>
      </c>
      <c r="L60" s="111">
        <v>2457.6410000000001</v>
      </c>
      <c r="M60" s="111">
        <v>2272.9520000000002</v>
      </c>
      <c r="N60" s="111">
        <v>2097.7570000000001</v>
      </c>
      <c r="O60" s="111">
        <v>2152.9180000000001</v>
      </c>
      <c r="P60" s="111">
        <v>2174.8110000000001</v>
      </c>
      <c r="Q60" s="111">
        <v>2436.2660000000001</v>
      </c>
      <c r="R60" s="111">
        <v>2423.6019999999999</v>
      </c>
      <c r="S60" s="111">
        <v>2445.12</v>
      </c>
      <c r="T60" s="111">
        <v>2714.587</v>
      </c>
      <c r="U60" s="111">
        <v>2693.2130000000002</v>
      </c>
      <c r="V60" s="111">
        <v>2470.5450000000001</v>
      </c>
      <c r="W60" s="111">
        <v>2667.5659999999998</v>
      </c>
      <c r="X60" s="111">
        <v>3372.73</v>
      </c>
      <c r="Y60" s="111">
        <v>2912.8235481810789</v>
      </c>
      <c r="Z60" s="108"/>
      <c r="AA60" s="214">
        <f t="shared" si="0"/>
        <v>0.57276088300899364</v>
      </c>
      <c r="AB60" s="214">
        <f t="shared" si="1"/>
        <v>-1.6277362147487984</v>
      </c>
      <c r="AC60" s="214">
        <f t="shared" si="2"/>
        <v>0.87368832189633761</v>
      </c>
      <c r="AD60" s="214">
        <f t="shared" si="3"/>
        <v>1.3156639596759501</v>
      </c>
      <c r="AE60" s="215"/>
      <c r="AF60" s="214">
        <f t="shared" si="4"/>
        <v>-13.636029323987428</v>
      </c>
    </row>
    <row r="61" spans="1:32" ht="18.75" customHeight="1">
      <c r="A61" s="373" t="s">
        <v>357</v>
      </c>
      <c r="B61" s="102">
        <v>2583.8807365477878</v>
      </c>
      <c r="C61" s="102">
        <v>2619.3472717571085</v>
      </c>
      <c r="D61" s="102">
        <v>2581.1391596410454</v>
      </c>
      <c r="E61" s="102">
        <v>2591.9866299482051</v>
      </c>
      <c r="F61" s="102">
        <v>2646.5162093628232</v>
      </c>
      <c r="G61" s="102">
        <v>2673.0552506015765</v>
      </c>
      <c r="H61" s="102">
        <v>2710.7898202342099</v>
      </c>
      <c r="I61" s="102">
        <v>2733.2486730033816</v>
      </c>
      <c r="J61" s="102">
        <v>2414.8054334417702</v>
      </c>
      <c r="K61" s="102">
        <v>2166.4151771296529</v>
      </c>
      <c r="L61" s="102">
        <v>2322.7173349753903</v>
      </c>
      <c r="M61" s="102">
        <v>2279.896728949911</v>
      </c>
      <c r="N61" s="102">
        <v>2134.469747935761</v>
      </c>
      <c r="O61" s="102">
        <v>2173.3454068702235</v>
      </c>
      <c r="P61" s="102">
        <v>2253.6047695460043</v>
      </c>
      <c r="Q61" s="102">
        <v>2394.2481454308054</v>
      </c>
      <c r="R61" s="102">
        <v>2423.6019999999999</v>
      </c>
      <c r="S61" s="102">
        <v>2374.8020000000001</v>
      </c>
      <c r="T61" s="102">
        <v>2448.2667065501901</v>
      </c>
      <c r="U61" s="102">
        <v>2433.779601105673</v>
      </c>
      <c r="V61" s="102">
        <v>2301.7938726692332</v>
      </c>
      <c r="W61" s="102">
        <v>2667.5659999999998</v>
      </c>
      <c r="X61" s="102">
        <v>2782.63</v>
      </c>
      <c r="Y61" s="102">
        <v>2478.95947268895</v>
      </c>
      <c r="Z61" s="108"/>
      <c r="AA61" s="215">
        <f t="shared" si="0"/>
        <v>-0.18007039836123173</v>
      </c>
      <c r="AB61" s="215">
        <f t="shared" si="1"/>
        <v>0.68090119402022253</v>
      </c>
      <c r="AC61" s="215">
        <f t="shared" si="2"/>
        <v>-2.7705822238865307</v>
      </c>
      <c r="AD61" s="215">
        <f t="shared" si="3"/>
        <v>0.50203398340165073</v>
      </c>
      <c r="AE61" s="215"/>
      <c r="AF61" s="215">
        <f t="shared" si="4"/>
        <v>-10.913076022002571</v>
      </c>
    </row>
    <row r="62" spans="1:32" ht="18.75" customHeight="1">
      <c r="A62" s="122" t="s">
        <v>25</v>
      </c>
      <c r="B62" s="106">
        <f>B60/B61*100</f>
        <v>98.853749860476952</v>
      </c>
      <c r="C62" s="106">
        <f t="shared" ref="C62" si="210">C60/C61*100</f>
        <v>94.019301165361654</v>
      </c>
      <c r="D62" s="106">
        <f t="shared" ref="D62" si="211">D60/D61*100</f>
        <v>93.597859339593839</v>
      </c>
      <c r="E62" s="106">
        <f t="shared" ref="E62" si="212">E60/E61*100</f>
        <v>88.856361116570383</v>
      </c>
      <c r="F62" s="106">
        <f t="shared" ref="F62" si="213">F60/F61*100</f>
        <v>84.245695987510842</v>
      </c>
      <c r="G62" s="106">
        <f t="shared" ref="G62" si="214">G60/G61*100</f>
        <v>88.028034567203349</v>
      </c>
      <c r="H62" s="106">
        <f t="shared" ref="H62" si="215">H60/H61*100</f>
        <v>93.784843849691995</v>
      </c>
      <c r="I62" s="106">
        <f t="shared" ref="I62" si="216">I60/I61*100</f>
        <v>96.923709363371287</v>
      </c>
      <c r="J62" s="106">
        <f t="shared" ref="J62" si="217">J60/J61*100</f>
        <v>98.995429068287493</v>
      </c>
      <c r="K62" s="106">
        <f t="shared" ref="K62" si="218">K60/K61*100</f>
        <v>96.804805567261297</v>
      </c>
      <c r="L62" s="106">
        <f t="shared" ref="L62" si="219">L60/L61*100</f>
        <v>105.80887148827516</v>
      </c>
      <c r="M62" s="106">
        <f t="shared" ref="M62" si="220">M60/M61*100</f>
        <v>99.695392828029128</v>
      </c>
      <c r="N62" s="106">
        <f t="shared" ref="N62" si="221">N60/N61*100</f>
        <v>98.280006171496893</v>
      </c>
      <c r="O62" s="106">
        <f t="shared" ref="O62" si="222">O60/O61*100</f>
        <v>99.060093862409076</v>
      </c>
      <c r="P62" s="106">
        <f t="shared" ref="P62" si="223">P60/P61*100</f>
        <v>96.503656248390115</v>
      </c>
      <c r="Q62" s="106">
        <f t="shared" ref="Q62" si="224">Q60/Q61*100</f>
        <v>101.75494986388031</v>
      </c>
      <c r="R62" s="106">
        <f t="shared" ref="R62" si="225">R60/R61*100</f>
        <v>100</v>
      </c>
      <c r="S62" s="106">
        <f t="shared" ref="S62" si="226">S60/S61*100</f>
        <v>102.9610047490275</v>
      </c>
      <c r="T62" s="106">
        <f t="shared" ref="T62" si="227">T60/T61*100</f>
        <v>110.87791181970846</v>
      </c>
      <c r="U62" s="106">
        <f t="shared" ref="U62" si="228">U60/U61*100</f>
        <v>110.65969156683151</v>
      </c>
      <c r="V62" s="106">
        <f t="shared" ref="V62" si="229">V60/V61*100</f>
        <v>107.33128753770977</v>
      </c>
      <c r="W62" s="106">
        <f t="shared" ref="W62" si="230">W60/W61*100</f>
        <v>100</v>
      </c>
      <c r="X62" s="106">
        <f t="shared" ref="X62" si="231">X60/X61*100</f>
        <v>121.20655638730267</v>
      </c>
      <c r="Y62" s="106">
        <f t="shared" ref="Y62" si="232">Y60/Y61*100</f>
        <v>117.50186238508824</v>
      </c>
      <c r="Z62" s="120"/>
      <c r="AA62" s="217">
        <f t="shared" si="0"/>
        <v>0.7541893531428201</v>
      </c>
      <c r="AB62" s="217">
        <f t="shared" si="1"/>
        <v>-2.2930241797499251</v>
      </c>
      <c r="AC62" s="217">
        <f t="shared" si="2"/>
        <v>3.7481151580835315</v>
      </c>
      <c r="AD62" s="217">
        <f t="shared" si="3"/>
        <v>0.80956568143555341</v>
      </c>
      <c r="AE62" s="215"/>
      <c r="AF62" s="217">
        <f t="shared" si="4"/>
        <v>-3.0565128757362499</v>
      </c>
    </row>
    <row r="63" spans="1:32" ht="15" customHeight="1">
      <c r="A63" s="61" t="s">
        <v>31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20"/>
      <c r="AA63" s="100"/>
      <c r="AB63" s="100"/>
      <c r="AC63" s="100"/>
      <c r="AD63" s="100"/>
      <c r="AE63" s="100"/>
      <c r="AF63" s="100"/>
    </row>
    <row r="64" spans="1:32" ht="15" customHeight="1">
      <c r="A64" s="387" t="s">
        <v>359</v>
      </c>
      <c r="B64" s="387"/>
      <c r="C64" s="387"/>
      <c r="D64" s="387"/>
      <c r="E64" s="387"/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61"/>
      <c r="S64" s="61"/>
      <c r="T64" s="61"/>
      <c r="U64" s="61"/>
      <c r="V64" s="61"/>
      <c r="W64" s="61"/>
      <c r="X64" s="61"/>
      <c r="Y64" s="61"/>
      <c r="Z64" s="120"/>
      <c r="AA64" s="100"/>
      <c r="AB64" s="100"/>
      <c r="AC64" s="100"/>
      <c r="AD64" s="100"/>
      <c r="AE64" s="100"/>
      <c r="AF64" s="100"/>
    </row>
    <row r="65" spans="1:32" ht="15" customHeight="1">
      <c r="A65" s="118" t="s">
        <v>360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20"/>
      <c r="AA65" s="100"/>
      <c r="AB65" s="100"/>
      <c r="AC65" s="100"/>
      <c r="AD65" s="100"/>
      <c r="AE65" s="100"/>
      <c r="AF65" s="100"/>
    </row>
    <row r="66" spans="1:32" ht="9" customHeight="1">
      <c r="A66" s="123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20"/>
      <c r="AA66" s="100"/>
      <c r="AB66" s="100"/>
      <c r="AC66" s="100"/>
      <c r="AD66" s="100"/>
      <c r="AE66" s="100"/>
      <c r="AF66" s="100"/>
    </row>
    <row r="67" spans="1:32" ht="15" customHeight="1">
      <c r="A67" s="388" t="s">
        <v>319</v>
      </c>
      <c r="B67" s="389"/>
      <c r="C67" s="389"/>
      <c r="D67" s="389"/>
      <c r="E67" s="389"/>
      <c r="F67" s="389"/>
      <c r="G67" s="389"/>
      <c r="H67" s="389"/>
      <c r="I67" s="389"/>
      <c r="J67" s="389"/>
      <c r="K67" s="389"/>
      <c r="L67" s="389"/>
      <c r="M67" s="389"/>
      <c r="N67" s="389"/>
      <c r="O67" s="389"/>
      <c r="P67" s="389"/>
      <c r="Q67" s="389"/>
      <c r="R67" s="92"/>
      <c r="S67" s="92"/>
      <c r="T67" s="92"/>
      <c r="U67" s="92"/>
      <c r="V67" s="92"/>
      <c r="W67" s="92"/>
      <c r="X67" s="92"/>
      <c r="Y67" s="92"/>
      <c r="Z67" s="120"/>
      <c r="AA67" s="100"/>
      <c r="AB67" s="100"/>
      <c r="AC67" s="100"/>
      <c r="AD67" s="100"/>
      <c r="AE67" s="100"/>
      <c r="AF67" s="100"/>
    </row>
    <row r="68" spans="1:32" ht="9.75" customHeight="1">
      <c r="A68" s="175"/>
      <c r="B68" s="390">
        <v>2000</v>
      </c>
      <c r="C68" s="390">
        <v>2001</v>
      </c>
      <c r="D68" s="390">
        <v>2002</v>
      </c>
      <c r="E68" s="390">
        <v>2003</v>
      </c>
      <c r="F68" s="390">
        <v>2004</v>
      </c>
      <c r="G68" s="390">
        <v>2005</v>
      </c>
      <c r="H68" s="390">
        <v>2006</v>
      </c>
      <c r="I68" s="390">
        <v>2007</v>
      </c>
      <c r="J68" s="390">
        <v>2008</v>
      </c>
      <c r="K68" s="390">
        <v>2009</v>
      </c>
      <c r="L68" s="390">
        <v>2010</v>
      </c>
      <c r="M68" s="390">
        <v>2011</v>
      </c>
      <c r="N68" s="390">
        <v>2012</v>
      </c>
      <c r="O68" s="390">
        <v>2013</v>
      </c>
      <c r="P68" s="390">
        <v>2014</v>
      </c>
      <c r="Q68" s="390">
        <v>2015</v>
      </c>
      <c r="R68" s="385">
        <v>2016</v>
      </c>
      <c r="S68" s="385">
        <v>2017</v>
      </c>
      <c r="T68" s="385">
        <v>2018</v>
      </c>
      <c r="U68" s="385">
        <v>2019</v>
      </c>
      <c r="V68" s="385">
        <v>2020</v>
      </c>
      <c r="W68" s="385">
        <v>2021</v>
      </c>
      <c r="X68" s="385">
        <v>2022</v>
      </c>
      <c r="Y68" s="385" t="s">
        <v>195</v>
      </c>
      <c r="Z68" s="120"/>
      <c r="AA68" s="100"/>
      <c r="AB68" s="100"/>
      <c r="AC68" s="100"/>
      <c r="AD68" s="100"/>
      <c r="AE68" s="100"/>
      <c r="AF68" s="100"/>
    </row>
    <row r="69" spans="1:32" ht="15" customHeight="1">
      <c r="A69" s="176"/>
      <c r="B69" s="391"/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86"/>
      <c r="S69" s="386"/>
      <c r="T69" s="386"/>
      <c r="U69" s="386"/>
      <c r="V69" s="386"/>
      <c r="W69" s="386"/>
      <c r="X69" s="386"/>
      <c r="Y69" s="386"/>
      <c r="Z69" s="120"/>
      <c r="AA69" s="100"/>
      <c r="AB69" s="100"/>
      <c r="AC69" s="100"/>
      <c r="AD69" s="100"/>
      <c r="AE69" s="100"/>
      <c r="AF69" s="100"/>
    </row>
    <row r="70" spans="1:32" ht="15" customHeight="1">
      <c r="A70" s="96" t="s">
        <v>103</v>
      </c>
      <c r="B70" s="124">
        <v>100</v>
      </c>
      <c r="C70" s="124">
        <v>100</v>
      </c>
      <c r="D70" s="124">
        <v>100</v>
      </c>
      <c r="E70" s="124">
        <v>100</v>
      </c>
      <c r="F70" s="124">
        <v>100</v>
      </c>
      <c r="G70" s="124">
        <v>100</v>
      </c>
      <c r="H70" s="124">
        <v>100</v>
      </c>
      <c r="I70" s="124">
        <v>100</v>
      </c>
      <c r="J70" s="124">
        <v>100</v>
      </c>
      <c r="K70" s="124">
        <v>100</v>
      </c>
      <c r="L70" s="124">
        <v>100</v>
      </c>
      <c r="M70" s="124">
        <v>100</v>
      </c>
      <c r="N70" s="124">
        <v>100</v>
      </c>
      <c r="O70" s="124">
        <v>100</v>
      </c>
      <c r="P70" s="124">
        <v>100</v>
      </c>
      <c r="Q70" s="124">
        <v>100</v>
      </c>
      <c r="R70" s="124">
        <v>100</v>
      </c>
      <c r="S70" s="124">
        <v>100</v>
      </c>
      <c r="T70" s="124">
        <v>100</v>
      </c>
      <c r="U70" s="124">
        <v>100</v>
      </c>
      <c r="V70" s="124">
        <v>100</v>
      </c>
      <c r="W70" s="124">
        <v>100</v>
      </c>
      <c r="X70" s="124">
        <v>100</v>
      </c>
      <c r="Y70" s="124">
        <v>100</v>
      </c>
      <c r="Z70" s="120"/>
      <c r="AA70" s="100"/>
      <c r="AB70" s="100"/>
      <c r="AC70" s="100"/>
      <c r="AD70" s="100"/>
      <c r="AE70" s="100"/>
      <c r="AF70" s="100"/>
    </row>
    <row r="71" spans="1:32" ht="15" customHeight="1">
      <c r="A71" s="125" t="s">
        <v>204</v>
      </c>
      <c r="B71" s="110">
        <f>B73+B74+B75</f>
        <v>4.9944462156294334</v>
      </c>
      <c r="C71" s="110">
        <f t="shared" ref="C71:Y71" si="233">C73+C74+C75</f>
        <v>5.0789467992648163</v>
      </c>
      <c r="D71" s="110">
        <f t="shared" si="233"/>
        <v>4.8096090138986938</v>
      </c>
      <c r="E71" s="110">
        <f t="shared" si="233"/>
        <v>4.7325887523392982</v>
      </c>
      <c r="F71" s="110">
        <f t="shared" si="233"/>
        <v>4.7124849045694353</v>
      </c>
      <c r="G71" s="110">
        <f t="shared" si="233"/>
        <v>4.3764007399740361</v>
      </c>
      <c r="H71" s="110">
        <f t="shared" si="233"/>
        <v>4.454003226568144</v>
      </c>
      <c r="I71" s="110">
        <f t="shared" si="233"/>
        <v>4.0210941345116415</v>
      </c>
      <c r="J71" s="110">
        <f t="shared" si="233"/>
        <v>4.0898432876191197</v>
      </c>
      <c r="K71" s="110">
        <f t="shared" si="233"/>
        <v>4.0973970564362059</v>
      </c>
      <c r="L71" s="110">
        <f t="shared" si="233"/>
        <v>4.0680828657422206</v>
      </c>
      <c r="M71" s="110">
        <f t="shared" si="233"/>
        <v>3.8110302998808541</v>
      </c>
      <c r="N71" s="110">
        <f t="shared" si="233"/>
        <v>3.9367804905972434</v>
      </c>
      <c r="O71" s="110">
        <f t="shared" si="233"/>
        <v>4.21912648518017</v>
      </c>
      <c r="P71" s="110">
        <f t="shared" si="233"/>
        <v>4.2834580544857905</v>
      </c>
      <c r="Q71" s="110">
        <f t="shared" si="233"/>
        <v>4.3870061643000788</v>
      </c>
      <c r="R71" s="110">
        <f t="shared" si="233"/>
        <v>4.2674838293331181</v>
      </c>
      <c r="S71" s="110">
        <f t="shared" si="233"/>
        <v>4.3133979454948523</v>
      </c>
      <c r="T71" s="110">
        <f t="shared" si="233"/>
        <v>4.1679815524882526</v>
      </c>
      <c r="U71" s="110">
        <f t="shared" si="233"/>
        <v>4.1974537071458373</v>
      </c>
      <c r="V71" s="110">
        <f t="shared" si="233"/>
        <v>4.338397494517082</v>
      </c>
      <c r="W71" s="110">
        <f t="shared" si="233"/>
        <v>4.3754367026755308</v>
      </c>
      <c r="X71" s="110">
        <f t="shared" si="233"/>
        <v>3.9332195550043987</v>
      </c>
      <c r="Y71" s="110">
        <f t="shared" si="233"/>
        <v>4.2094278129142788</v>
      </c>
      <c r="Z71" s="120"/>
      <c r="AA71" s="100"/>
      <c r="AB71" s="100"/>
      <c r="AC71" s="100"/>
      <c r="AD71" s="100"/>
      <c r="AE71" s="100"/>
      <c r="AF71" s="100"/>
    </row>
    <row r="72" spans="1:32" ht="15" customHeight="1">
      <c r="A72" s="182" t="s">
        <v>201</v>
      </c>
      <c r="B72" s="100">
        <f>B34/B22*100</f>
        <v>4.6053439834527623</v>
      </c>
      <c r="C72" s="100">
        <f t="shared" ref="C72:Y72" si="234">C34/C22*100</f>
        <v>4.6675030015908936</v>
      </c>
      <c r="D72" s="100">
        <f t="shared" si="234"/>
        <v>4.3773930803795418</v>
      </c>
      <c r="E72" s="100">
        <f t="shared" si="234"/>
        <v>4.2979459557654529</v>
      </c>
      <c r="F72" s="100">
        <f t="shared" si="234"/>
        <v>4.2971431153660733</v>
      </c>
      <c r="G72" s="100">
        <f t="shared" si="234"/>
        <v>3.9864176222355843</v>
      </c>
      <c r="H72" s="100">
        <f t="shared" si="234"/>
        <v>4.0628588498160898</v>
      </c>
      <c r="I72" s="100">
        <f t="shared" si="234"/>
        <v>3.643203572874961</v>
      </c>
      <c r="J72" s="100">
        <f t="shared" si="234"/>
        <v>3.7308955492478075</v>
      </c>
      <c r="K72" s="100">
        <f t="shared" si="234"/>
        <v>3.736395128065316</v>
      </c>
      <c r="L72" s="100">
        <f t="shared" si="234"/>
        <v>3.7031625344545072</v>
      </c>
      <c r="M72" s="100">
        <f t="shared" si="234"/>
        <v>3.432210929543591</v>
      </c>
      <c r="N72" s="100">
        <f t="shared" si="234"/>
        <v>3.5355633654083904</v>
      </c>
      <c r="O72" s="100">
        <f t="shared" si="234"/>
        <v>3.7894317999425513</v>
      </c>
      <c r="P72" s="100">
        <f t="shared" si="234"/>
        <v>3.8113571972683058</v>
      </c>
      <c r="Q72" s="100">
        <f t="shared" si="234"/>
        <v>3.9069543633901693</v>
      </c>
      <c r="R72" s="100">
        <f t="shared" si="234"/>
        <v>3.7721288870514291</v>
      </c>
      <c r="S72" s="100">
        <f t="shared" si="234"/>
        <v>3.8644680054346279</v>
      </c>
      <c r="T72" s="100">
        <f t="shared" si="234"/>
        <v>3.7295904441641685</v>
      </c>
      <c r="U72" s="100">
        <f t="shared" si="234"/>
        <v>3.7573841801568237</v>
      </c>
      <c r="V72" s="100">
        <f t="shared" si="234"/>
        <v>3.8764030945741497</v>
      </c>
      <c r="W72" s="100">
        <f t="shared" si="234"/>
        <v>3.8883279825886068</v>
      </c>
      <c r="X72" s="100">
        <f t="shared" si="234"/>
        <v>3.4823606533438007</v>
      </c>
      <c r="Y72" s="100">
        <f t="shared" si="234"/>
        <v>3.8265117217092302</v>
      </c>
      <c r="Z72" s="120"/>
      <c r="AA72" s="100"/>
      <c r="AB72" s="100"/>
      <c r="AC72" s="100"/>
      <c r="AD72" s="100"/>
      <c r="AE72" s="100"/>
      <c r="AF72" s="100"/>
    </row>
    <row r="73" spans="1:32" ht="15" customHeight="1">
      <c r="A73" s="126" t="s">
        <v>33</v>
      </c>
      <c r="B73" s="100">
        <f>B38/B22*100</f>
        <v>2.5395180333455722</v>
      </c>
      <c r="C73" s="100">
        <f t="shared" ref="C73:Y73" si="235">C38/C22*100</f>
        <v>2.5544231335772873</v>
      </c>
      <c r="D73" s="100">
        <f t="shared" si="235"/>
        <v>2.2395985980190738</v>
      </c>
      <c r="E73" s="100">
        <f t="shared" si="235"/>
        <v>2.1498865741638151</v>
      </c>
      <c r="F73" s="100">
        <f t="shared" si="235"/>
        <v>2.1673800188027923</v>
      </c>
      <c r="G73" s="100">
        <f t="shared" si="235"/>
        <v>1.8626060296764713</v>
      </c>
      <c r="H73" s="100">
        <f t="shared" si="235"/>
        <v>2.0020694609728706</v>
      </c>
      <c r="I73" s="100">
        <f t="shared" si="235"/>
        <v>1.7126129319647589</v>
      </c>
      <c r="J73" s="100">
        <f t="shared" si="235"/>
        <v>1.7515033792346817</v>
      </c>
      <c r="K73" s="100">
        <f t="shared" si="235"/>
        <v>1.6466087648501957</v>
      </c>
      <c r="L73" s="100">
        <f t="shared" si="235"/>
        <v>1.6324763781521072</v>
      </c>
      <c r="M73" s="100">
        <f t="shared" si="235"/>
        <v>1.4078924870496738</v>
      </c>
      <c r="N73" s="100">
        <f t="shared" si="235"/>
        <v>1.4620720132855991</v>
      </c>
      <c r="O73" s="100">
        <f t="shared" si="235"/>
        <v>1.6884513867714224</v>
      </c>
      <c r="P73" s="100">
        <f t="shared" si="235"/>
        <v>1.6246248624386161</v>
      </c>
      <c r="Q73" s="100">
        <f t="shared" si="235"/>
        <v>1.7446876953156836</v>
      </c>
      <c r="R73" s="100">
        <f t="shared" si="235"/>
        <v>1.5543661527034247</v>
      </c>
      <c r="S73" s="100">
        <f t="shared" si="235"/>
        <v>1.6930483262778315</v>
      </c>
      <c r="T73" s="100">
        <f t="shared" si="235"/>
        <v>1.5843487461828705</v>
      </c>
      <c r="U73" s="100">
        <f t="shared" si="235"/>
        <v>1.6854179688940989</v>
      </c>
      <c r="V73" s="100">
        <f t="shared" si="235"/>
        <v>1.7694084211656107</v>
      </c>
      <c r="W73" s="100">
        <f t="shared" si="235"/>
        <v>1.8445202321173224</v>
      </c>
      <c r="X73" s="100">
        <f t="shared" si="235"/>
        <v>1.5036733249905496</v>
      </c>
      <c r="Y73" s="100">
        <f t="shared" si="235"/>
        <v>1.7566231133319616</v>
      </c>
      <c r="Z73" s="120"/>
      <c r="AA73" s="100"/>
      <c r="AB73" s="100"/>
      <c r="AC73" s="100"/>
      <c r="AD73" s="100"/>
      <c r="AE73" s="100"/>
      <c r="AF73" s="100"/>
    </row>
    <row r="74" spans="1:32" ht="15" customHeight="1">
      <c r="A74" s="126" t="s">
        <v>202</v>
      </c>
      <c r="B74" s="100">
        <f>B42/B22*100</f>
        <v>0.26223218329429132</v>
      </c>
      <c r="C74" s="100">
        <f t="shared" ref="C74:Y74" si="236">C42/C22*100</f>
        <v>0.24925294376169455</v>
      </c>
      <c r="D74" s="100">
        <f t="shared" si="236"/>
        <v>0.23115857531043507</v>
      </c>
      <c r="E74" s="100">
        <f t="shared" si="236"/>
        <v>0.22495086446816756</v>
      </c>
      <c r="F74" s="100">
        <f t="shared" si="236"/>
        <v>0.22049612552556783</v>
      </c>
      <c r="G74" s="100">
        <f t="shared" si="236"/>
        <v>0.19763387957545037</v>
      </c>
      <c r="H74" s="100">
        <f t="shared" si="236"/>
        <v>0.19430348032238262</v>
      </c>
      <c r="I74" s="100">
        <f t="shared" si="236"/>
        <v>0.19000959195556522</v>
      </c>
      <c r="J74" s="100">
        <f t="shared" si="236"/>
        <v>0.18570618048395118</v>
      </c>
      <c r="K74" s="100">
        <f t="shared" si="236"/>
        <v>0.17085029802042143</v>
      </c>
      <c r="L74" s="100">
        <f t="shared" si="236"/>
        <v>0.17795412484721004</v>
      </c>
      <c r="M74" s="100">
        <f t="shared" si="236"/>
        <v>0.18617057122157138</v>
      </c>
      <c r="N74" s="100">
        <f t="shared" si="236"/>
        <v>0.19740592672089419</v>
      </c>
      <c r="O74" s="100">
        <f t="shared" si="236"/>
        <v>0.18937212487059521</v>
      </c>
      <c r="P74" s="100">
        <f t="shared" si="236"/>
        <v>0.18184267343869817</v>
      </c>
      <c r="Q74" s="100">
        <f t="shared" si="236"/>
        <v>0.17292725883981422</v>
      </c>
      <c r="R74" s="100">
        <f t="shared" si="236"/>
        <v>0.18881074738432457</v>
      </c>
      <c r="S74" s="100">
        <f t="shared" si="236"/>
        <v>0.19778747874344424</v>
      </c>
      <c r="T74" s="100">
        <f t="shared" si="236"/>
        <v>0.19308317204637995</v>
      </c>
      <c r="U74" s="100">
        <f t="shared" si="236"/>
        <v>0.20252933305312856</v>
      </c>
      <c r="V74" s="100">
        <f t="shared" si="236"/>
        <v>0.19104786395092657</v>
      </c>
      <c r="W74" s="100">
        <f t="shared" si="236"/>
        <v>0.22511727038332505</v>
      </c>
      <c r="X74" s="100">
        <f t="shared" si="236"/>
        <v>0.22704108619124472</v>
      </c>
      <c r="Y74" s="100">
        <f t="shared" si="236"/>
        <v>0.17697605596199728</v>
      </c>
      <c r="Z74" s="120"/>
      <c r="AA74" s="100"/>
      <c r="AB74" s="100"/>
      <c r="AC74" s="100"/>
      <c r="AD74" s="100"/>
      <c r="AE74" s="100"/>
      <c r="AF74" s="100"/>
    </row>
    <row r="75" spans="1:32" ht="27.75" customHeight="1">
      <c r="A75" s="126" t="s">
        <v>34</v>
      </c>
      <c r="B75" s="107">
        <f>B46/B22*100</f>
        <v>2.1926959989895698</v>
      </c>
      <c r="C75" s="107">
        <f t="shared" ref="C75:Y75" si="237">C46/C22*100</f>
        <v>2.275270721925835</v>
      </c>
      <c r="D75" s="107">
        <f t="shared" si="237"/>
        <v>2.3388518405691854</v>
      </c>
      <c r="E75" s="107">
        <f t="shared" si="237"/>
        <v>2.3577513137073152</v>
      </c>
      <c r="F75" s="107">
        <f t="shared" si="237"/>
        <v>2.324608760241075</v>
      </c>
      <c r="G75" s="107">
        <f t="shared" si="237"/>
        <v>2.3161608307221146</v>
      </c>
      <c r="H75" s="107">
        <f t="shared" si="237"/>
        <v>2.2576302852728913</v>
      </c>
      <c r="I75" s="107">
        <f t="shared" si="237"/>
        <v>2.1184716105913175</v>
      </c>
      <c r="J75" s="107">
        <f t="shared" si="237"/>
        <v>2.1526337279004872</v>
      </c>
      <c r="K75" s="107">
        <f t="shared" si="237"/>
        <v>2.2799379935655884</v>
      </c>
      <c r="L75" s="107">
        <f t="shared" si="237"/>
        <v>2.2576523627429035</v>
      </c>
      <c r="M75" s="107">
        <f t="shared" si="237"/>
        <v>2.2169672416096091</v>
      </c>
      <c r="N75" s="107">
        <f t="shared" si="237"/>
        <v>2.27730255059075</v>
      </c>
      <c r="O75" s="107">
        <f t="shared" si="237"/>
        <v>2.3413029735381521</v>
      </c>
      <c r="P75" s="107">
        <f t="shared" si="237"/>
        <v>2.4769905186084764</v>
      </c>
      <c r="Q75" s="107">
        <f t="shared" si="237"/>
        <v>2.4693912101445807</v>
      </c>
      <c r="R75" s="107">
        <f t="shared" si="237"/>
        <v>2.5243069292453684</v>
      </c>
      <c r="S75" s="107">
        <f t="shared" si="237"/>
        <v>2.4225621404735764</v>
      </c>
      <c r="T75" s="107">
        <f t="shared" si="237"/>
        <v>2.3905496342590022</v>
      </c>
      <c r="U75" s="107">
        <f t="shared" si="237"/>
        <v>2.3095064051986101</v>
      </c>
      <c r="V75" s="107">
        <f t="shared" si="237"/>
        <v>2.3779412094005443</v>
      </c>
      <c r="W75" s="107">
        <f t="shared" si="237"/>
        <v>2.3057992001748833</v>
      </c>
      <c r="X75" s="107">
        <f t="shared" si="237"/>
        <v>2.2025051438226044</v>
      </c>
      <c r="Y75" s="107">
        <f t="shared" si="237"/>
        <v>2.2758286436203199</v>
      </c>
      <c r="Z75" s="120"/>
      <c r="AA75" s="100"/>
      <c r="AB75" s="100"/>
      <c r="AC75" s="100"/>
      <c r="AD75" s="100"/>
      <c r="AE75" s="100"/>
      <c r="AF75" s="100"/>
    </row>
    <row r="76" spans="1:32" ht="15" customHeight="1">
      <c r="A76" s="127" t="s">
        <v>104</v>
      </c>
      <c r="B76" s="100">
        <f>B77+B78</f>
        <v>2.8719627534747305</v>
      </c>
      <c r="C76" s="100">
        <f t="shared" ref="C76:Y76" si="238">C77+C78</f>
        <v>2.7044513023902645</v>
      </c>
      <c r="D76" s="100">
        <f t="shared" si="238"/>
        <v>2.5682698907928789</v>
      </c>
      <c r="E76" s="100">
        <f t="shared" si="238"/>
        <v>2.3842294816323766</v>
      </c>
      <c r="F76" s="100">
        <f t="shared" si="238"/>
        <v>2.2285545465909116</v>
      </c>
      <c r="G76" s="100">
        <f t="shared" si="238"/>
        <v>2.2182787455963666</v>
      </c>
      <c r="H76" s="100">
        <f t="shared" si="238"/>
        <v>2.2646517155227599</v>
      </c>
      <c r="I76" s="100">
        <f t="shared" si="238"/>
        <v>2.1945459450278628</v>
      </c>
      <c r="J76" s="100">
        <f t="shared" si="238"/>
        <v>1.9716802721101514</v>
      </c>
      <c r="K76" s="100">
        <f t="shared" si="238"/>
        <v>1.7639716249737154</v>
      </c>
      <c r="L76" s="100">
        <f t="shared" si="238"/>
        <v>2.0049122615451114</v>
      </c>
      <c r="M76" s="100">
        <f t="shared" si="238"/>
        <v>1.9822112583843536</v>
      </c>
      <c r="N76" s="100">
        <f t="shared" si="238"/>
        <v>1.9604612181264069</v>
      </c>
      <c r="O76" s="100">
        <f t="shared" si="238"/>
        <v>1.9537600140128044</v>
      </c>
      <c r="P76" s="100">
        <f t="shared" si="238"/>
        <v>1.9000523167792729</v>
      </c>
      <c r="Q76" s="100">
        <f t="shared" si="238"/>
        <v>1.9998839574328802</v>
      </c>
      <c r="R76" s="100">
        <f t="shared" si="238"/>
        <v>1.9231688293606302</v>
      </c>
      <c r="S76" s="100">
        <f t="shared" si="238"/>
        <v>1.8185562700532918</v>
      </c>
      <c r="T76" s="100">
        <f t="shared" si="238"/>
        <v>1.9132445287306028</v>
      </c>
      <c r="U76" s="100">
        <f t="shared" si="238"/>
        <v>1.8269694415289992</v>
      </c>
      <c r="V76" s="100">
        <f t="shared" si="238"/>
        <v>1.8756274082541451</v>
      </c>
      <c r="W76" s="100">
        <f t="shared" si="238"/>
        <v>1.9152039263059106</v>
      </c>
      <c r="X76" s="100">
        <f t="shared" si="238"/>
        <v>2.1102334514238885</v>
      </c>
      <c r="Y76" s="100">
        <f t="shared" si="238"/>
        <v>1.8077289370946406</v>
      </c>
      <c r="Z76" s="120"/>
      <c r="AA76" s="100"/>
      <c r="AB76" s="100"/>
      <c r="AC76" s="100"/>
      <c r="AD76" s="100"/>
      <c r="AE76" s="100"/>
      <c r="AF76" s="100"/>
    </row>
    <row r="77" spans="1:32" ht="15" customHeight="1">
      <c r="A77" s="126" t="s">
        <v>35</v>
      </c>
      <c r="B77" s="100">
        <f>B56/B22*100</f>
        <v>0.60115878556715019</v>
      </c>
      <c r="C77" s="100">
        <f t="shared" ref="C77:Y77" si="239">C56/C22*100</f>
        <v>0.63598733316828893</v>
      </c>
      <c r="D77" s="100">
        <f t="shared" si="239"/>
        <v>0.63051924916474855</v>
      </c>
      <c r="E77" s="100">
        <f t="shared" si="239"/>
        <v>0.58042387154705166</v>
      </c>
      <c r="F77" s="100">
        <f t="shared" si="239"/>
        <v>0.55308518354980984</v>
      </c>
      <c r="G77" s="100">
        <f t="shared" si="239"/>
        <v>0.50574581907995353</v>
      </c>
      <c r="H77" s="100">
        <f t="shared" si="239"/>
        <v>0.49269893226447015</v>
      </c>
      <c r="I77" s="100">
        <f t="shared" si="239"/>
        <v>0.45238186945798092</v>
      </c>
      <c r="J77" s="100">
        <f t="shared" si="239"/>
        <v>0.43963985164782599</v>
      </c>
      <c r="K77" s="100">
        <f t="shared" si="239"/>
        <v>0.4145155788653756</v>
      </c>
      <c r="L77" s="100">
        <f t="shared" si="239"/>
        <v>0.44976121400800706</v>
      </c>
      <c r="M77" s="100">
        <f t="shared" si="239"/>
        <v>0.50797206651435545</v>
      </c>
      <c r="N77" s="100">
        <f t="shared" si="239"/>
        <v>0.53632728656219064</v>
      </c>
      <c r="O77" s="100">
        <f t="shared" si="239"/>
        <v>0.51705916675544339</v>
      </c>
      <c r="P77" s="100">
        <f t="shared" si="239"/>
        <v>0.46110368773315935</v>
      </c>
      <c r="Q77" s="100">
        <f t="shared" si="239"/>
        <v>0.43898200940416349</v>
      </c>
      <c r="R77" s="100">
        <f t="shared" si="239"/>
        <v>0.42475988288480954</v>
      </c>
      <c r="S77" s="100">
        <f t="shared" si="239"/>
        <v>0.37235044585017557</v>
      </c>
      <c r="T77" s="100">
        <f t="shared" si="239"/>
        <v>0.38094160978963476</v>
      </c>
      <c r="U77" s="100">
        <f t="shared" si="239"/>
        <v>0.37489808402880498</v>
      </c>
      <c r="V77" s="100">
        <f t="shared" si="239"/>
        <v>0.46472819937298282</v>
      </c>
      <c r="W77" s="100">
        <f t="shared" si="239"/>
        <v>0.49145006119668433</v>
      </c>
      <c r="X77" s="100">
        <f t="shared" si="239"/>
        <v>0.51199442439559317</v>
      </c>
      <c r="Y77" s="100">
        <f t="shared" si="239"/>
        <v>0.55594408558395625</v>
      </c>
      <c r="Z77" s="120"/>
      <c r="AA77" s="100"/>
      <c r="AB77" s="100"/>
      <c r="AC77" s="100"/>
      <c r="AD77" s="100"/>
      <c r="AE77" s="100"/>
      <c r="AF77" s="100"/>
    </row>
    <row r="78" spans="1:32" ht="15" customHeight="1">
      <c r="A78" s="128" t="s">
        <v>36</v>
      </c>
      <c r="B78" s="107">
        <f>B60/B22*100</f>
        <v>2.2708039679075802</v>
      </c>
      <c r="C78" s="107">
        <f t="shared" ref="C78:Y78" si="240">C60/C22*100</f>
        <v>2.0684639692219755</v>
      </c>
      <c r="D78" s="107">
        <f t="shared" si="240"/>
        <v>1.9377506416281305</v>
      </c>
      <c r="E78" s="107">
        <f t="shared" si="240"/>
        <v>1.803805610085325</v>
      </c>
      <c r="F78" s="107">
        <f t="shared" si="240"/>
        <v>1.6754693630411017</v>
      </c>
      <c r="G78" s="107">
        <f t="shared" si="240"/>
        <v>1.7125329265164131</v>
      </c>
      <c r="H78" s="107">
        <f t="shared" si="240"/>
        <v>1.7719527832582898</v>
      </c>
      <c r="I78" s="107">
        <f t="shared" si="240"/>
        <v>1.7421640755698817</v>
      </c>
      <c r="J78" s="107">
        <f t="shared" si="240"/>
        <v>1.5320404204623255</v>
      </c>
      <c r="K78" s="107">
        <f t="shared" si="240"/>
        <v>1.3494560461083398</v>
      </c>
      <c r="L78" s="107">
        <f t="shared" si="240"/>
        <v>1.5551510475371042</v>
      </c>
      <c r="M78" s="107">
        <f t="shared" si="240"/>
        <v>1.4742391918699982</v>
      </c>
      <c r="N78" s="107">
        <f t="shared" si="240"/>
        <v>1.4241339315642163</v>
      </c>
      <c r="O78" s="107">
        <f t="shared" si="240"/>
        <v>1.436700847257361</v>
      </c>
      <c r="P78" s="107">
        <f t="shared" si="240"/>
        <v>1.4389486290461135</v>
      </c>
      <c r="Q78" s="107">
        <f t="shared" si="240"/>
        <v>1.5609019480287167</v>
      </c>
      <c r="R78" s="107">
        <f t="shared" si="240"/>
        <v>1.4984089464758206</v>
      </c>
      <c r="S78" s="107">
        <f t="shared" si="240"/>
        <v>1.4462058242031162</v>
      </c>
      <c r="T78" s="107">
        <f t="shared" si="240"/>
        <v>1.532302918940968</v>
      </c>
      <c r="U78" s="107">
        <f t="shared" si="240"/>
        <v>1.4520713575001942</v>
      </c>
      <c r="V78" s="107">
        <f t="shared" si="240"/>
        <v>1.4108992088811623</v>
      </c>
      <c r="W78" s="107">
        <f t="shared" si="240"/>
        <v>1.4237538651092263</v>
      </c>
      <c r="X78" s="107">
        <f t="shared" si="240"/>
        <v>1.5982390270282956</v>
      </c>
      <c r="Y78" s="107">
        <f t="shared" si="240"/>
        <v>1.2517848515106844</v>
      </c>
      <c r="Z78" s="120"/>
      <c r="AA78" s="100"/>
      <c r="AB78" s="100"/>
      <c r="AC78" s="100"/>
      <c r="AD78" s="100"/>
      <c r="AE78" s="100"/>
      <c r="AF78" s="100"/>
    </row>
    <row r="79" spans="1:32" ht="15" customHeight="1">
      <c r="A79" s="119" t="s">
        <v>203</v>
      </c>
      <c r="B79" s="97">
        <f>B71+B76</f>
        <v>7.8664089691041639</v>
      </c>
      <c r="C79" s="97">
        <f t="shared" ref="C79:Y79" si="241">C71+C76</f>
        <v>7.7833981016550808</v>
      </c>
      <c r="D79" s="97">
        <f t="shared" si="241"/>
        <v>7.3778789046915723</v>
      </c>
      <c r="E79" s="97">
        <f t="shared" si="241"/>
        <v>7.1168182339716743</v>
      </c>
      <c r="F79" s="97">
        <f t="shared" si="241"/>
        <v>6.9410394511603464</v>
      </c>
      <c r="G79" s="97">
        <f t="shared" si="241"/>
        <v>6.5946794855704027</v>
      </c>
      <c r="H79" s="97">
        <f t="shared" si="241"/>
        <v>6.7186549420909039</v>
      </c>
      <c r="I79" s="97">
        <f t="shared" si="241"/>
        <v>6.2156400795395044</v>
      </c>
      <c r="J79" s="97">
        <f t="shared" si="241"/>
        <v>6.0615235597292711</v>
      </c>
      <c r="K79" s="97">
        <f t="shared" si="241"/>
        <v>5.8613686814099211</v>
      </c>
      <c r="L79" s="97">
        <f t="shared" si="241"/>
        <v>6.0729951272873315</v>
      </c>
      <c r="M79" s="97">
        <f t="shared" si="241"/>
        <v>5.7932415582652075</v>
      </c>
      <c r="N79" s="97">
        <f t="shared" si="241"/>
        <v>5.8972417087236506</v>
      </c>
      <c r="O79" s="97">
        <f t="shared" si="241"/>
        <v>6.1728864991929742</v>
      </c>
      <c r="P79" s="97">
        <f t="shared" si="241"/>
        <v>6.1835103712650632</v>
      </c>
      <c r="Q79" s="97">
        <f t="shared" si="241"/>
        <v>6.386890121732959</v>
      </c>
      <c r="R79" s="97">
        <f t="shared" si="241"/>
        <v>6.1906526586937485</v>
      </c>
      <c r="S79" s="97">
        <f t="shared" si="241"/>
        <v>6.1319542155481441</v>
      </c>
      <c r="T79" s="97">
        <f t="shared" si="241"/>
        <v>6.0812260812188557</v>
      </c>
      <c r="U79" s="97">
        <f t="shared" si="241"/>
        <v>6.0244231486748365</v>
      </c>
      <c r="V79" s="97">
        <f t="shared" si="241"/>
        <v>6.2140249027712269</v>
      </c>
      <c r="W79" s="97">
        <f t="shared" si="241"/>
        <v>6.2906406289814409</v>
      </c>
      <c r="X79" s="97">
        <f t="shared" si="241"/>
        <v>6.0434530064282868</v>
      </c>
      <c r="Y79" s="97">
        <f t="shared" si="241"/>
        <v>6.0171567500089189</v>
      </c>
      <c r="Z79" s="120"/>
      <c r="AA79" s="100"/>
      <c r="AB79" s="100"/>
      <c r="AC79" s="100"/>
      <c r="AD79" s="100"/>
      <c r="AE79" s="100"/>
      <c r="AF79" s="100"/>
    </row>
    <row r="80" spans="1:32" ht="15" customHeight="1">
      <c r="A80" s="61" t="s">
        <v>31</v>
      </c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20"/>
      <c r="AA80" s="100"/>
      <c r="AB80" s="100"/>
      <c r="AC80" s="100"/>
      <c r="AD80" s="100"/>
      <c r="AE80" s="100"/>
      <c r="AF80" s="100"/>
    </row>
    <row r="81" spans="1:32" ht="15" customHeight="1">
      <c r="A81" s="387" t="s">
        <v>359</v>
      </c>
      <c r="B81" s="387"/>
      <c r="C81" s="387"/>
      <c r="D81" s="387"/>
      <c r="E81" s="387"/>
      <c r="F81" s="387"/>
      <c r="G81" s="387"/>
      <c r="H81" s="387"/>
      <c r="I81" s="387"/>
      <c r="J81" s="387"/>
      <c r="K81" s="387"/>
      <c r="L81" s="387"/>
      <c r="M81" s="387"/>
      <c r="N81" s="387"/>
      <c r="O81" s="387"/>
      <c r="P81" s="387"/>
      <c r="Q81" s="387"/>
      <c r="R81" s="61"/>
      <c r="S81" s="61"/>
      <c r="T81" s="61"/>
      <c r="U81" s="61"/>
      <c r="V81" s="61"/>
      <c r="W81" s="61"/>
      <c r="X81" s="61"/>
      <c r="Y81" s="61"/>
      <c r="Z81" s="120"/>
      <c r="AA81" s="100"/>
      <c r="AB81" s="100"/>
      <c r="AC81" s="100"/>
      <c r="AD81" s="100"/>
      <c r="AE81" s="100"/>
      <c r="AF81" s="100"/>
    </row>
    <row r="82" spans="1:32" ht="15" customHeight="1">
      <c r="A82" s="118" t="s">
        <v>360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61"/>
      <c r="S82" s="61"/>
      <c r="T82" s="61"/>
      <c r="U82" s="61"/>
      <c r="V82" s="61"/>
      <c r="W82" s="61"/>
      <c r="X82" s="61"/>
      <c r="Y82" s="61"/>
      <c r="Z82" s="120"/>
      <c r="AA82" s="100"/>
      <c r="AB82" s="100"/>
      <c r="AC82" s="100"/>
      <c r="AD82" s="100"/>
      <c r="AE82" s="100"/>
      <c r="AF82" s="100"/>
    </row>
    <row r="83" spans="1:32" ht="6" customHeight="1">
      <c r="A83" s="123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20"/>
      <c r="AA83" s="100"/>
      <c r="AB83" s="100"/>
      <c r="AC83" s="100"/>
      <c r="AD83" s="100"/>
      <c r="AE83" s="100"/>
      <c r="AF83" s="100"/>
    </row>
    <row r="84" spans="1:32" ht="40.5" customHeight="1">
      <c r="A84" s="389" t="s">
        <v>206</v>
      </c>
      <c r="B84" s="389"/>
      <c r="C84" s="389"/>
      <c r="D84" s="389"/>
      <c r="E84" s="389"/>
      <c r="F84" s="389"/>
      <c r="G84" s="389"/>
      <c r="H84" s="389"/>
      <c r="I84" s="389"/>
      <c r="J84" s="389"/>
      <c r="K84" s="389"/>
      <c r="L84" s="389"/>
      <c r="M84" s="389"/>
      <c r="N84" s="389"/>
      <c r="O84" s="389"/>
      <c r="P84" s="389"/>
      <c r="Q84" s="389"/>
      <c r="R84" s="92"/>
      <c r="S84" s="92"/>
      <c r="T84" s="92"/>
      <c r="U84" s="92"/>
      <c r="V84" s="92"/>
      <c r="W84" s="92"/>
      <c r="X84" s="92"/>
      <c r="Y84" s="92"/>
      <c r="Z84" s="104"/>
      <c r="AA84" s="60"/>
      <c r="AB84" s="60"/>
      <c r="AC84" s="60"/>
      <c r="AF84" s="63"/>
    </row>
    <row r="85" spans="1:32" ht="19.5" customHeight="1">
      <c r="A85" s="175"/>
      <c r="B85" s="390">
        <v>2000</v>
      </c>
      <c r="C85" s="390">
        <v>2001</v>
      </c>
      <c r="D85" s="390">
        <v>2002</v>
      </c>
      <c r="E85" s="390">
        <v>2003</v>
      </c>
      <c r="F85" s="390">
        <v>2004</v>
      </c>
      <c r="G85" s="390">
        <v>2005</v>
      </c>
      <c r="H85" s="390">
        <v>2006</v>
      </c>
      <c r="I85" s="390">
        <v>2007</v>
      </c>
      <c r="J85" s="390">
        <v>2008</v>
      </c>
      <c r="K85" s="390">
        <v>2009</v>
      </c>
      <c r="L85" s="390">
        <v>2010</v>
      </c>
      <c r="M85" s="390">
        <v>2011</v>
      </c>
      <c r="N85" s="390">
        <v>2012</v>
      </c>
      <c r="O85" s="390">
        <v>2013</v>
      </c>
      <c r="P85" s="390">
        <v>2014</v>
      </c>
      <c r="Q85" s="390">
        <v>2015</v>
      </c>
      <c r="R85" s="385">
        <v>2016</v>
      </c>
      <c r="S85" s="385">
        <v>2017</v>
      </c>
      <c r="T85" s="385">
        <v>2018</v>
      </c>
      <c r="U85" s="385">
        <v>2019</v>
      </c>
      <c r="V85" s="385">
        <v>2020</v>
      </c>
      <c r="W85" s="385">
        <v>2021</v>
      </c>
      <c r="X85" s="385">
        <v>2022</v>
      </c>
      <c r="Y85" s="385" t="s">
        <v>195</v>
      </c>
      <c r="Z85" s="93"/>
      <c r="AA85" s="396"/>
      <c r="AB85" s="396"/>
      <c r="AC85" s="396"/>
      <c r="AD85" s="396"/>
      <c r="AE85" s="209"/>
      <c r="AF85" s="209"/>
    </row>
    <row r="86" spans="1:32" s="93" customFormat="1" ht="14.25" customHeight="1">
      <c r="A86" s="176"/>
      <c r="B86" s="391"/>
      <c r="C86" s="391"/>
      <c r="D86" s="391"/>
      <c r="E86" s="391"/>
      <c r="F86" s="391"/>
      <c r="G86" s="391"/>
      <c r="H86" s="391"/>
      <c r="I86" s="391"/>
      <c r="J86" s="391"/>
      <c r="K86" s="391"/>
      <c r="L86" s="391"/>
      <c r="M86" s="391"/>
      <c r="N86" s="391"/>
      <c r="O86" s="391"/>
      <c r="P86" s="391"/>
      <c r="Q86" s="391"/>
      <c r="R86" s="386"/>
      <c r="S86" s="386"/>
      <c r="T86" s="386"/>
      <c r="U86" s="386"/>
      <c r="V86" s="386"/>
      <c r="W86" s="386"/>
      <c r="X86" s="386"/>
      <c r="Y86" s="386"/>
      <c r="AA86" s="95"/>
      <c r="AB86" s="95"/>
      <c r="AC86" s="95"/>
      <c r="AD86" s="95"/>
      <c r="AE86" s="95"/>
      <c r="AF86" s="95"/>
    </row>
    <row r="87" spans="1:32" ht="18.75" customHeight="1">
      <c r="A87" s="96" t="s">
        <v>103</v>
      </c>
      <c r="B87" s="124">
        <v>100</v>
      </c>
      <c r="C87" s="124">
        <v>100</v>
      </c>
      <c r="D87" s="124">
        <v>100</v>
      </c>
      <c r="E87" s="124">
        <v>100</v>
      </c>
      <c r="F87" s="124">
        <v>100</v>
      </c>
      <c r="G87" s="124">
        <v>100</v>
      </c>
      <c r="H87" s="124">
        <v>100</v>
      </c>
      <c r="I87" s="124">
        <v>100</v>
      </c>
      <c r="J87" s="124">
        <v>100</v>
      </c>
      <c r="K87" s="124">
        <v>100</v>
      </c>
      <c r="L87" s="124">
        <v>100</v>
      </c>
      <c r="M87" s="124">
        <v>100</v>
      </c>
      <c r="N87" s="124">
        <v>100</v>
      </c>
      <c r="O87" s="124">
        <v>100</v>
      </c>
      <c r="P87" s="124">
        <v>100</v>
      </c>
      <c r="Q87" s="124">
        <v>100</v>
      </c>
      <c r="R87" s="124">
        <v>100</v>
      </c>
      <c r="S87" s="124">
        <v>100</v>
      </c>
      <c r="T87" s="124">
        <v>100</v>
      </c>
      <c r="U87" s="124">
        <v>100</v>
      </c>
      <c r="V87" s="124">
        <v>100</v>
      </c>
      <c r="W87" s="124">
        <v>100</v>
      </c>
      <c r="X87" s="124">
        <v>100</v>
      </c>
      <c r="Y87" s="124">
        <v>100</v>
      </c>
      <c r="Z87" s="104"/>
      <c r="AA87" s="60"/>
      <c r="AB87" s="60"/>
      <c r="AC87" s="60"/>
      <c r="AF87" s="63"/>
    </row>
    <row r="88" spans="1:32" ht="18.75" customHeight="1">
      <c r="A88" s="125" t="s">
        <v>204</v>
      </c>
      <c r="B88" s="110">
        <f>B90+B91+B92</f>
        <v>4.3748123507444969</v>
      </c>
      <c r="C88" s="110">
        <f t="shared" ref="C88:Y88" si="242">C90+C91+C92</f>
        <v>4.4536487565248475</v>
      </c>
      <c r="D88" s="110">
        <f t="shared" si="242"/>
        <v>4.2063849048134028</v>
      </c>
      <c r="E88" s="110">
        <f t="shared" si="242"/>
        <v>4.1369060125465795</v>
      </c>
      <c r="F88" s="110">
        <f t="shared" si="242"/>
        <v>4.1189171736911927</v>
      </c>
      <c r="G88" s="110">
        <f t="shared" si="242"/>
        <v>3.7925685581495974</v>
      </c>
      <c r="H88" s="110">
        <f t="shared" si="242"/>
        <v>3.8435973616795227</v>
      </c>
      <c r="I88" s="110">
        <f t="shared" si="242"/>
        <v>3.4844024934301334</v>
      </c>
      <c r="J88" s="110">
        <f t="shared" si="242"/>
        <v>3.5631278109523037</v>
      </c>
      <c r="K88" s="110">
        <f t="shared" si="242"/>
        <v>3.6300919736501087</v>
      </c>
      <c r="L88" s="110">
        <f>L90+L91+L92</f>
        <v>3.5743758778720496</v>
      </c>
      <c r="M88" s="110">
        <f t="shared" si="242"/>
        <v>3.3324839021966906</v>
      </c>
      <c r="N88" s="110">
        <f t="shared" si="242"/>
        <v>3.440691829030416</v>
      </c>
      <c r="O88" s="110">
        <f t="shared" si="242"/>
        <v>3.7043509352643502</v>
      </c>
      <c r="P88" s="110">
        <f t="shared" si="242"/>
        <v>3.738146416841269</v>
      </c>
      <c r="Q88" s="110">
        <f t="shared" si="242"/>
        <v>3.8169154355097015</v>
      </c>
      <c r="R88" s="110">
        <f t="shared" si="242"/>
        <v>3.7034098408951022</v>
      </c>
      <c r="S88" s="110">
        <f t="shared" si="242"/>
        <v>3.7301177577706648</v>
      </c>
      <c r="T88" s="110">
        <f t="shared" si="242"/>
        <v>3.6019364827242946</v>
      </c>
      <c r="U88" s="110">
        <f t="shared" si="242"/>
        <v>3.6296255355059968</v>
      </c>
      <c r="V88" s="110">
        <f t="shared" si="242"/>
        <v>3.7788478247855255</v>
      </c>
      <c r="W88" s="110">
        <f t="shared" si="242"/>
        <v>3.7866599794834719</v>
      </c>
      <c r="X88" s="110">
        <f t="shared" si="242"/>
        <v>3.4023156302360134</v>
      </c>
      <c r="Y88" s="110">
        <f t="shared" si="242"/>
        <v>3.6632924959972799</v>
      </c>
      <c r="Z88" s="104"/>
      <c r="AA88" s="60"/>
      <c r="AB88" s="60"/>
      <c r="AC88" s="60"/>
      <c r="AF88" s="63"/>
    </row>
    <row r="89" spans="1:32" ht="18.75" customHeight="1">
      <c r="A89" s="182" t="s">
        <v>201</v>
      </c>
      <c r="B89" s="100">
        <f>B34/B18*100</f>
        <v>4.0339839230197585</v>
      </c>
      <c r="C89" s="100">
        <f t="shared" ref="C89:Y89" si="243">C34/C18*100</f>
        <v>4.0928601461468883</v>
      </c>
      <c r="D89" s="100">
        <f t="shared" si="243"/>
        <v>3.8283777584692849</v>
      </c>
      <c r="E89" s="100">
        <f t="shared" si="243"/>
        <v>3.7569709510926095</v>
      </c>
      <c r="F89" s="100">
        <f t="shared" si="243"/>
        <v>3.7558903495962173</v>
      </c>
      <c r="G89" s="100">
        <f t="shared" si="243"/>
        <v>3.4546109993194656</v>
      </c>
      <c r="H89" s="100">
        <f t="shared" si="243"/>
        <v>3.5060579801289689</v>
      </c>
      <c r="I89" s="100">
        <f t="shared" si="243"/>
        <v>3.1569486285952886</v>
      </c>
      <c r="J89" s="100">
        <f t="shared" si="243"/>
        <v>3.2504075966739219</v>
      </c>
      <c r="K89" s="100">
        <f t="shared" si="243"/>
        <v>3.3102620463569052</v>
      </c>
      <c r="L89" s="100">
        <f t="shared" si="243"/>
        <v>3.2537426772841114</v>
      </c>
      <c r="M89" s="100">
        <f t="shared" si="243"/>
        <v>3.001232415288102</v>
      </c>
      <c r="N89" s="100">
        <f t="shared" si="243"/>
        <v>3.0900335976147919</v>
      </c>
      <c r="O89" s="100">
        <f t="shared" si="243"/>
        <v>3.3270832911846728</v>
      </c>
      <c r="P89" s="100">
        <f t="shared" si="243"/>
        <v>3.3261470216453497</v>
      </c>
      <c r="Q89" s="100">
        <f t="shared" si="243"/>
        <v>3.3992462870940878</v>
      </c>
      <c r="R89" s="100">
        <f t="shared" si="243"/>
        <v>3.2735306799308974</v>
      </c>
      <c r="S89" s="100">
        <f t="shared" si="243"/>
        <v>3.3418944677858944</v>
      </c>
      <c r="T89" s="100">
        <f t="shared" si="243"/>
        <v>3.2230823762727496</v>
      </c>
      <c r="U89" s="100">
        <f t="shared" si="243"/>
        <v>3.2490882612441951</v>
      </c>
      <c r="V89" s="100">
        <f t="shared" si="243"/>
        <v>3.3764396693562881</v>
      </c>
      <c r="W89" s="100">
        <f t="shared" si="243"/>
        <v>3.3650986082761882</v>
      </c>
      <c r="X89" s="100">
        <f t="shared" si="243"/>
        <v>3.0123134280454016</v>
      </c>
      <c r="Y89" s="100">
        <f t="shared" si="243"/>
        <v>3.3300563161999785</v>
      </c>
      <c r="Z89" s="104"/>
      <c r="AA89" s="60"/>
      <c r="AB89" s="60"/>
      <c r="AC89" s="60"/>
      <c r="AF89" s="63"/>
    </row>
    <row r="90" spans="1:32" ht="18.75" customHeight="1">
      <c r="A90" s="126" t="s">
        <v>33</v>
      </c>
      <c r="B90" s="100">
        <f>B38/B18*100</f>
        <v>2.2244537987918722</v>
      </c>
      <c r="C90" s="100">
        <f t="shared" ref="C90:Y90" si="244">C38/C18*100</f>
        <v>2.2399335653883106</v>
      </c>
      <c r="D90" s="100">
        <f t="shared" si="244"/>
        <v>1.958706769786323</v>
      </c>
      <c r="E90" s="100">
        <f t="shared" si="244"/>
        <v>1.8792840790476983</v>
      </c>
      <c r="F90" s="100">
        <f t="shared" si="244"/>
        <v>1.8943845894775584</v>
      </c>
      <c r="G90" s="100">
        <f t="shared" si="244"/>
        <v>1.6141257357553482</v>
      </c>
      <c r="H90" s="100">
        <f t="shared" si="244"/>
        <v>1.7276927084814129</v>
      </c>
      <c r="I90" s="100">
        <f t="shared" si="244"/>
        <v>1.4840320994234664</v>
      </c>
      <c r="J90" s="100">
        <f t="shared" si="244"/>
        <v>1.5259338714567472</v>
      </c>
      <c r="K90" s="100">
        <f t="shared" si="244"/>
        <v>1.4588142615164392</v>
      </c>
      <c r="L90" s="100">
        <f>L38/L18*100</f>
        <v>1.4343572586489615</v>
      </c>
      <c r="M90" s="100">
        <f t="shared" si="244"/>
        <v>1.2311051552813372</v>
      </c>
      <c r="N90" s="100">
        <f t="shared" si="244"/>
        <v>1.2778307659217836</v>
      </c>
      <c r="O90" s="100">
        <f t="shared" si="244"/>
        <v>1.4824434621016147</v>
      </c>
      <c r="P90" s="100">
        <f t="shared" si="244"/>
        <v>1.4177997148533297</v>
      </c>
      <c r="Q90" s="100">
        <f t="shared" si="244"/>
        <v>1.5179658165483194</v>
      </c>
      <c r="R90" s="100">
        <f t="shared" si="244"/>
        <v>1.348910771895224</v>
      </c>
      <c r="S90" s="100">
        <f t="shared" si="244"/>
        <v>1.4641054932594046</v>
      </c>
      <c r="T90" s="100">
        <f t="shared" si="244"/>
        <v>1.3691815758703885</v>
      </c>
      <c r="U90" s="100">
        <f t="shared" si="244"/>
        <v>1.4574159775685471</v>
      </c>
      <c r="V90" s="100">
        <f t="shared" si="244"/>
        <v>1.5411969908080383</v>
      </c>
      <c r="W90" s="100">
        <f t="shared" si="244"/>
        <v>1.5963140182179396</v>
      </c>
      <c r="X90" s="100">
        <f t="shared" si="244"/>
        <v>1.3007082835930277</v>
      </c>
      <c r="Y90" s="100">
        <f t="shared" si="244"/>
        <v>1.5287170977542544</v>
      </c>
      <c r="Z90" s="104"/>
      <c r="AA90" s="60"/>
      <c r="AB90" s="60"/>
      <c r="AC90" s="60"/>
      <c r="AF90" s="63"/>
    </row>
    <row r="91" spans="1:32" ht="18.75" customHeight="1">
      <c r="A91" s="126" t="s">
        <v>202</v>
      </c>
      <c r="B91" s="100">
        <f>B42/B18*100</f>
        <v>0.22969845798889657</v>
      </c>
      <c r="C91" s="100">
        <f t="shared" ref="C91:Y91" si="245">C42/C18*100</f>
        <v>0.21856599545502517</v>
      </c>
      <c r="D91" s="100">
        <f t="shared" si="245"/>
        <v>0.20216652517785452</v>
      </c>
      <c r="E91" s="100">
        <f t="shared" si="245"/>
        <v>0.19663668922974162</v>
      </c>
      <c r="F91" s="100">
        <f t="shared" si="245"/>
        <v>0.19272322279037837</v>
      </c>
      <c r="G91" s="100">
        <f t="shared" si="245"/>
        <v>0.1712686022686816</v>
      </c>
      <c r="H91" s="100">
        <f t="shared" si="245"/>
        <v>0.1676748548086919</v>
      </c>
      <c r="I91" s="100">
        <f t="shared" si="245"/>
        <v>0.16464919095111447</v>
      </c>
      <c r="J91" s="100">
        <f t="shared" si="245"/>
        <v>0.16178978259416305</v>
      </c>
      <c r="K91" s="100">
        <f t="shared" si="245"/>
        <v>0.15136494877045048</v>
      </c>
      <c r="L91" s="100">
        <f t="shared" si="245"/>
        <v>0.15635741753889937</v>
      </c>
      <c r="M91" s="100">
        <f t="shared" si="245"/>
        <v>0.16279336107037648</v>
      </c>
      <c r="N91" s="100">
        <f t="shared" si="245"/>
        <v>0.17253005614435846</v>
      </c>
      <c r="O91" s="100">
        <f t="shared" si="245"/>
        <v>0.16626683517107937</v>
      </c>
      <c r="P91" s="100">
        <f t="shared" si="245"/>
        <v>0.15869293675745072</v>
      </c>
      <c r="Q91" s="100">
        <f t="shared" si="245"/>
        <v>0.15045539002368266</v>
      </c>
      <c r="R91" s="100">
        <f t="shared" si="245"/>
        <v>0.16385383235046447</v>
      </c>
      <c r="S91" s="100">
        <f t="shared" si="245"/>
        <v>0.17104162334388301</v>
      </c>
      <c r="T91" s="100">
        <f t="shared" si="245"/>
        <v>0.16686094044221367</v>
      </c>
      <c r="U91" s="100">
        <f t="shared" si="245"/>
        <v>0.17513132728234118</v>
      </c>
      <c r="V91" s="100">
        <f t="shared" si="245"/>
        <v>0.16640725199414697</v>
      </c>
      <c r="W91" s="100">
        <f t="shared" si="245"/>
        <v>0.19482456640952839</v>
      </c>
      <c r="X91" s="100">
        <f t="shared" si="245"/>
        <v>0.19639519875553194</v>
      </c>
      <c r="Y91" s="100">
        <f t="shared" si="245"/>
        <v>0.15401500788011771</v>
      </c>
      <c r="Z91" s="104"/>
      <c r="AA91" s="60"/>
      <c r="AB91" s="60"/>
      <c r="AC91" s="60"/>
      <c r="AF91" s="63"/>
    </row>
    <row r="92" spans="1:32" ht="18.75" customHeight="1">
      <c r="A92" s="126" t="s">
        <v>34</v>
      </c>
      <c r="B92" s="107">
        <f>B46/B18*100</f>
        <v>1.9206600939637282</v>
      </c>
      <c r="C92" s="107">
        <f t="shared" ref="C92:Y92" si="246">C46/C18*100</f>
        <v>1.9951491956815115</v>
      </c>
      <c r="D92" s="107">
        <f t="shared" si="246"/>
        <v>2.0455116098492256</v>
      </c>
      <c r="E92" s="107">
        <f t="shared" si="246"/>
        <v>2.0609852442691396</v>
      </c>
      <c r="F92" s="107">
        <f t="shared" si="246"/>
        <v>2.0318093614232557</v>
      </c>
      <c r="G92" s="107">
        <f t="shared" si="246"/>
        <v>2.0071742201255676</v>
      </c>
      <c r="H92" s="107">
        <f t="shared" si="246"/>
        <v>1.9482297983894177</v>
      </c>
      <c r="I92" s="107">
        <f t="shared" si="246"/>
        <v>1.8357212030555528</v>
      </c>
      <c r="J92" s="107">
        <f t="shared" si="246"/>
        <v>1.8754041569013935</v>
      </c>
      <c r="K92" s="107">
        <f t="shared" si="246"/>
        <v>2.019912763363219</v>
      </c>
      <c r="L92" s="107">
        <f t="shared" si="246"/>
        <v>1.9836612016841886</v>
      </c>
      <c r="M92" s="107">
        <f t="shared" si="246"/>
        <v>1.9385853858449769</v>
      </c>
      <c r="N92" s="107">
        <f t="shared" si="246"/>
        <v>1.9903310069642737</v>
      </c>
      <c r="O92" s="107">
        <f t="shared" si="246"/>
        <v>2.0556406379916563</v>
      </c>
      <c r="P92" s="107">
        <f t="shared" si="246"/>
        <v>2.1616537652304886</v>
      </c>
      <c r="Q92" s="107">
        <f t="shared" si="246"/>
        <v>2.1484942289376994</v>
      </c>
      <c r="R92" s="107">
        <f t="shared" si="246"/>
        <v>2.1906452366494138</v>
      </c>
      <c r="S92" s="107">
        <f t="shared" si="246"/>
        <v>2.0949706411673774</v>
      </c>
      <c r="T92" s="107">
        <f t="shared" si="246"/>
        <v>2.0658939664116924</v>
      </c>
      <c r="U92" s="107">
        <f t="shared" si="246"/>
        <v>1.9970782306551083</v>
      </c>
      <c r="V92" s="107">
        <f t="shared" si="246"/>
        <v>2.0712435819833401</v>
      </c>
      <c r="W92" s="107">
        <f t="shared" si="246"/>
        <v>1.995521394856004</v>
      </c>
      <c r="X92" s="107">
        <f t="shared" si="246"/>
        <v>1.905212147887454</v>
      </c>
      <c r="Y92" s="107">
        <f t="shared" si="246"/>
        <v>1.9805603903629077</v>
      </c>
      <c r="Z92" s="104"/>
      <c r="AA92" s="60"/>
      <c r="AB92" s="60"/>
      <c r="AC92" s="60"/>
      <c r="AF92" s="63"/>
    </row>
    <row r="93" spans="1:32" ht="18.75" customHeight="1">
      <c r="A93" s="127" t="s">
        <v>104</v>
      </c>
      <c r="B93" s="100">
        <f>B94+B95</f>
        <v>2.5156539048235578</v>
      </c>
      <c r="C93" s="100">
        <f t="shared" ref="C93:Y93" si="247">C94+C95</f>
        <v>2.3714909125876025</v>
      </c>
      <c r="D93" s="100">
        <f t="shared" si="247"/>
        <v>2.2461559076630344</v>
      </c>
      <c r="E93" s="100">
        <f t="shared" si="247"/>
        <v>2.0841306511114857</v>
      </c>
      <c r="F93" s="100">
        <f t="shared" si="247"/>
        <v>1.9478537927114212</v>
      </c>
      <c r="G93" s="100">
        <f t="shared" si="247"/>
        <v>1.922350059700022</v>
      </c>
      <c r="H93" s="100">
        <f t="shared" si="247"/>
        <v>1.954288965707176</v>
      </c>
      <c r="I93" s="100">
        <f t="shared" si="247"/>
        <v>1.9016419678348955</v>
      </c>
      <c r="J93" s="100">
        <f t="shared" si="247"/>
        <v>1.7177550135304709</v>
      </c>
      <c r="K93" s="100">
        <f t="shared" si="247"/>
        <v>1.5627919748478301</v>
      </c>
      <c r="L93" s="100">
        <f t="shared" si="247"/>
        <v>1.7615939157151983</v>
      </c>
      <c r="M93" s="100">
        <f t="shared" si="247"/>
        <v>1.7333074233299641</v>
      </c>
      <c r="N93" s="100">
        <f t="shared" si="247"/>
        <v>1.7134160541715184</v>
      </c>
      <c r="O93" s="100">
        <f t="shared" si="247"/>
        <v>1.7153817882948259</v>
      </c>
      <c r="P93" s="100">
        <f t="shared" si="247"/>
        <v>1.658163490673433</v>
      </c>
      <c r="Q93" s="100">
        <f t="shared" si="247"/>
        <v>1.7399993664179521</v>
      </c>
      <c r="R93" s="100">
        <f t="shared" si="247"/>
        <v>1.6689652856797992</v>
      </c>
      <c r="S93" s="100">
        <f t="shared" si="247"/>
        <v>1.5726415976796093</v>
      </c>
      <c r="T93" s="100">
        <f t="shared" si="247"/>
        <v>1.6534106933110833</v>
      </c>
      <c r="U93" s="100">
        <f t="shared" si="247"/>
        <v>1.5798184804929853</v>
      </c>
      <c r="V93" s="100">
        <f t="shared" si="247"/>
        <v>1.6337162652216217</v>
      </c>
      <c r="W93" s="100">
        <f t="shared" si="247"/>
        <v>1.6574862243710551</v>
      </c>
      <c r="X93" s="100">
        <f t="shared" si="247"/>
        <v>1.8253952404185978</v>
      </c>
      <c r="Y93" s="100">
        <f t="shared" si="247"/>
        <v>1.5731924015276593</v>
      </c>
      <c r="Z93" s="104"/>
      <c r="AA93" s="60"/>
      <c r="AB93" s="60"/>
      <c r="AC93" s="60"/>
      <c r="AF93" s="63"/>
    </row>
    <row r="94" spans="1:32" ht="18.75" customHeight="1">
      <c r="A94" s="126" t="s">
        <v>35</v>
      </c>
      <c r="B94" s="100">
        <f>B56/B18*100</f>
        <v>0.52657627418784547</v>
      </c>
      <c r="C94" s="100">
        <f t="shared" ref="C94:Y94" si="248">C56/C18*100</f>
        <v>0.55768731342893885</v>
      </c>
      <c r="D94" s="100">
        <f t="shared" si="248"/>
        <v>0.55143913865276684</v>
      </c>
      <c r="E94" s="100">
        <f t="shared" si="248"/>
        <v>0.50736692530946814</v>
      </c>
      <c r="F94" s="100">
        <f t="shared" si="248"/>
        <v>0.48342055352336477</v>
      </c>
      <c r="G94" s="100">
        <f t="shared" si="248"/>
        <v>0.43827697823431622</v>
      </c>
      <c r="H94" s="100">
        <f t="shared" si="248"/>
        <v>0.42517623356397488</v>
      </c>
      <c r="I94" s="100">
        <f t="shared" si="248"/>
        <v>0.39200288806802874</v>
      </c>
      <c r="J94" s="100">
        <f t="shared" si="248"/>
        <v>0.38302029492216533</v>
      </c>
      <c r="K94" s="100">
        <f t="shared" si="248"/>
        <v>0.36724038580261437</v>
      </c>
      <c r="L94" s="100">
        <f t="shared" si="248"/>
        <v>0.39517770094866539</v>
      </c>
      <c r="M94" s="100">
        <f t="shared" si="248"/>
        <v>0.44418663752885901</v>
      </c>
      <c r="N94" s="100">
        <f t="shared" si="248"/>
        <v>0.46874264820404804</v>
      </c>
      <c r="O94" s="100">
        <f t="shared" si="248"/>
        <v>0.45397278670960262</v>
      </c>
      <c r="P94" s="100">
        <f t="shared" si="248"/>
        <v>0.40240223580266243</v>
      </c>
      <c r="Q94" s="100">
        <f t="shared" si="248"/>
        <v>0.38193636955446175</v>
      </c>
      <c r="R94" s="100">
        <f t="shared" si="248"/>
        <v>0.36861532303424749</v>
      </c>
      <c r="S94" s="100">
        <f t="shared" si="248"/>
        <v>0.32199927475511936</v>
      </c>
      <c r="T94" s="100">
        <f t="shared" si="248"/>
        <v>0.32920670708579747</v>
      </c>
      <c r="U94" s="100">
        <f t="shared" si="248"/>
        <v>0.32418217184543818</v>
      </c>
      <c r="V94" s="100">
        <f t="shared" si="248"/>
        <v>0.40478936001980381</v>
      </c>
      <c r="W94" s="100">
        <f t="shared" si="248"/>
        <v>0.42531852363679146</v>
      </c>
      <c r="X94" s="100">
        <f t="shared" si="248"/>
        <v>0.44288568394267253</v>
      </c>
      <c r="Y94" s="100">
        <f t="shared" si="248"/>
        <v>0.48381535149875965</v>
      </c>
      <c r="Z94" s="104"/>
      <c r="AA94" s="60"/>
      <c r="AB94" s="60"/>
      <c r="AC94" s="60"/>
      <c r="AF94" s="63"/>
    </row>
    <row r="95" spans="1:32" ht="18.75" customHeight="1">
      <c r="A95" s="128" t="s">
        <v>36</v>
      </c>
      <c r="B95" s="107">
        <f>B60/B18*100</f>
        <v>1.9890776306357123</v>
      </c>
      <c r="C95" s="107">
        <f t="shared" ref="C95:Y95" si="249">C60/C18*100</f>
        <v>1.8138035991586636</v>
      </c>
      <c r="D95" s="107">
        <f t="shared" si="249"/>
        <v>1.6947167690102676</v>
      </c>
      <c r="E95" s="107">
        <f t="shared" si="249"/>
        <v>1.5767637258020173</v>
      </c>
      <c r="F95" s="107">
        <f t="shared" si="249"/>
        <v>1.4644332391880566</v>
      </c>
      <c r="G95" s="107">
        <f t="shared" si="249"/>
        <v>1.4840730814657059</v>
      </c>
      <c r="H95" s="107">
        <f t="shared" si="249"/>
        <v>1.5291127321432012</v>
      </c>
      <c r="I95" s="107">
        <f t="shared" si="249"/>
        <v>1.5096390797668666</v>
      </c>
      <c r="J95" s="107">
        <f t="shared" si="249"/>
        <v>1.3347347186083056</v>
      </c>
      <c r="K95" s="107">
        <f t="shared" si="249"/>
        <v>1.1955515890452157</v>
      </c>
      <c r="L95" s="107">
        <f t="shared" si="249"/>
        <v>1.3664162147665329</v>
      </c>
      <c r="M95" s="107">
        <f t="shared" si="249"/>
        <v>1.2891207858011051</v>
      </c>
      <c r="N95" s="107">
        <f t="shared" si="249"/>
        <v>1.2446734059674704</v>
      </c>
      <c r="O95" s="107">
        <f t="shared" si="249"/>
        <v>1.2614090015852233</v>
      </c>
      <c r="P95" s="107">
        <f t="shared" si="249"/>
        <v>1.2557612548707706</v>
      </c>
      <c r="Q95" s="107">
        <f t="shared" si="249"/>
        <v>1.3580629968634903</v>
      </c>
      <c r="R95" s="107">
        <f t="shared" si="249"/>
        <v>1.3003499626455517</v>
      </c>
      <c r="S95" s="107">
        <f t="shared" si="249"/>
        <v>1.2506423229244898</v>
      </c>
      <c r="T95" s="107">
        <f t="shared" si="249"/>
        <v>1.3242039862252859</v>
      </c>
      <c r="U95" s="107">
        <f t="shared" si="249"/>
        <v>1.2556363086475473</v>
      </c>
      <c r="V95" s="107">
        <f t="shared" si="249"/>
        <v>1.2289269052018179</v>
      </c>
      <c r="W95" s="107">
        <f t="shared" si="249"/>
        <v>1.2321677007342637</v>
      </c>
      <c r="X95" s="107">
        <f t="shared" si="249"/>
        <v>1.3825095564759253</v>
      </c>
      <c r="Y95" s="107">
        <f t="shared" si="249"/>
        <v>1.0893770500288997</v>
      </c>
      <c r="Z95" s="104"/>
      <c r="AA95" s="60"/>
      <c r="AB95" s="60"/>
      <c r="AC95" s="60"/>
      <c r="AF95" s="63"/>
    </row>
    <row r="96" spans="1:32" ht="18.75" customHeight="1">
      <c r="A96" s="119" t="s">
        <v>203</v>
      </c>
      <c r="B96" s="97">
        <f>B88+B93</f>
        <v>6.8904662555680547</v>
      </c>
      <c r="C96" s="97">
        <f t="shared" ref="C96:Y96" si="250">C88+C93</f>
        <v>6.82513966911245</v>
      </c>
      <c r="D96" s="97">
        <f t="shared" si="250"/>
        <v>6.4525408124764372</v>
      </c>
      <c r="E96" s="97">
        <f t="shared" si="250"/>
        <v>6.2210366636580652</v>
      </c>
      <c r="F96" s="97">
        <f t="shared" si="250"/>
        <v>6.0667709664026139</v>
      </c>
      <c r="G96" s="97">
        <f t="shared" si="250"/>
        <v>5.7149186178496194</v>
      </c>
      <c r="H96" s="97">
        <f t="shared" si="250"/>
        <v>5.7978863273866992</v>
      </c>
      <c r="I96" s="97">
        <f t="shared" si="250"/>
        <v>5.3860444612650289</v>
      </c>
      <c r="J96" s="97">
        <f t="shared" si="250"/>
        <v>5.2808828244827746</v>
      </c>
      <c r="K96" s="97">
        <f t="shared" si="250"/>
        <v>5.192883948497939</v>
      </c>
      <c r="L96" s="97">
        <f t="shared" si="250"/>
        <v>5.3359697935872479</v>
      </c>
      <c r="M96" s="97">
        <f t="shared" si="250"/>
        <v>5.0657913255266545</v>
      </c>
      <c r="N96" s="97">
        <f t="shared" si="250"/>
        <v>5.1541078832019345</v>
      </c>
      <c r="O96" s="97">
        <f t="shared" si="250"/>
        <v>5.4197327235591759</v>
      </c>
      <c r="P96" s="97">
        <f t="shared" si="250"/>
        <v>5.3963099075147021</v>
      </c>
      <c r="Q96" s="97">
        <f t="shared" si="250"/>
        <v>5.556914801927654</v>
      </c>
      <c r="R96" s="97">
        <f t="shared" si="250"/>
        <v>5.3723751265749016</v>
      </c>
      <c r="S96" s="97">
        <f t="shared" si="250"/>
        <v>5.3027593554502737</v>
      </c>
      <c r="T96" s="97">
        <f t="shared" si="250"/>
        <v>5.2553471760353778</v>
      </c>
      <c r="U96" s="97">
        <f t="shared" si="250"/>
        <v>5.2094440159989821</v>
      </c>
      <c r="V96" s="97">
        <f t="shared" si="250"/>
        <v>5.4125640900071472</v>
      </c>
      <c r="W96" s="97">
        <f t="shared" si="250"/>
        <v>5.444146203854527</v>
      </c>
      <c r="X96" s="97">
        <f t="shared" si="250"/>
        <v>5.2277108706546116</v>
      </c>
      <c r="Y96" s="97">
        <f t="shared" si="250"/>
        <v>5.2364848975249387</v>
      </c>
      <c r="Z96" s="104"/>
      <c r="AA96" s="60"/>
      <c r="AB96" s="60"/>
      <c r="AC96" s="60"/>
      <c r="AF96" s="63"/>
    </row>
    <row r="97" spans="1:32" ht="15" customHeight="1">
      <c r="A97" s="61" t="s">
        <v>31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20"/>
      <c r="AA97" s="100"/>
      <c r="AB97" s="100"/>
      <c r="AC97" s="100"/>
      <c r="AD97" s="100"/>
      <c r="AE97" s="100"/>
      <c r="AF97" s="100"/>
    </row>
    <row r="98" spans="1:32" ht="15" customHeight="1">
      <c r="A98" s="387" t="s">
        <v>359</v>
      </c>
      <c r="B98" s="387"/>
      <c r="C98" s="387"/>
      <c r="D98" s="387"/>
      <c r="E98" s="387"/>
      <c r="F98" s="387"/>
      <c r="G98" s="387"/>
      <c r="H98" s="387"/>
      <c r="I98" s="387"/>
      <c r="J98" s="387"/>
      <c r="K98" s="387"/>
      <c r="L98" s="387"/>
      <c r="M98" s="387"/>
      <c r="N98" s="387"/>
      <c r="O98" s="387"/>
      <c r="P98" s="387"/>
      <c r="Q98" s="387"/>
      <c r="R98" s="61"/>
      <c r="S98" s="61"/>
      <c r="T98" s="61"/>
      <c r="U98" s="61"/>
      <c r="V98" s="61"/>
      <c r="W98" s="61"/>
      <c r="X98" s="61"/>
      <c r="Y98" s="61"/>
      <c r="Z98" s="120"/>
      <c r="AA98" s="100"/>
      <c r="AB98" s="100"/>
      <c r="AC98" s="100"/>
      <c r="AD98" s="100"/>
      <c r="AE98" s="100"/>
      <c r="AF98" s="100"/>
    </row>
    <row r="99" spans="1:32" ht="15" customHeight="1">
      <c r="A99" s="118" t="s">
        <v>360</v>
      </c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61"/>
      <c r="S99" s="61"/>
      <c r="T99" s="61"/>
      <c r="U99" s="61"/>
      <c r="V99" s="61"/>
      <c r="W99" s="61"/>
      <c r="X99" s="61"/>
      <c r="Y99" s="61"/>
      <c r="Z99" s="120"/>
      <c r="AA99" s="100"/>
      <c r="AB99" s="100"/>
      <c r="AC99" s="100"/>
      <c r="AD99" s="100"/>
      <c r="AE99" s="100"/>
      <c r="AF99" s="100"/>
    </row>
    <row r="100" spans="1:32" ht="15" customHeight="1">
      <c r="A100" s="123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20"/>
      <c r="AA100" s="100"/>
      <c r="AB100" s="100"/>
      <c r="AC100" s="100"/>
      <c r="AD100" s="100"/>
      <c r="AE100" s="100"/>
      <c r="AF100" s="100"/>
    </row>
    <row r="101" spans="1:32" ht="40.5" customHeight="1">
      <c r="A101" s="171" t="s">
        <v>321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20"/>
      <c r="AA101" s="100"/>
      <c r="AB101" s="100"/>
      <c r="AC101" s="100"/>
      <c r="AD101" s="100"/>
      <c r="AE101" s="100"/>
      <c r="AF101" s="100"/>
    </row>
    <row r="102" spans="1:32" ht="32.25" customHeight="1">
      <c r="A102" s="172"/>
      <c r="B102" s="385">
        <v>2000</v>
      </c>
      <c r="C102" s="385">
        <v>2001</v>
      </c>
      <c r="D102" s="385">
        <v>2002</v>
      </c>
      <c r="E102" s="385">
        <v>2003</v>
      </c>
      <c r="F102" s="385">
        <v>2004</v>
      </c>
      <c r="G102" s="385">
        <v>2005</v>
      </c>
      <c r="H102" s="385">
        <v>2006</v>
      </c>
      <c r="I102" s="385">
        <v>2007</v>
      </c>
      <c r="J102" s="385">
        <v>2008</v>
      </c>
      <c r="K102" s="385">
        <v>2009</v>
      </c>
      <c r="L102" s="385">
        <v>2010</v>
      </c>
      <c r="M102" s="385">
        <v>2011</v>
      </c>
      <c r="N102" s="385">
        <v>2012</v>
      </c>
      <c r="O102" s="385">
        <v>2013</v>
      </c>
      <c r="P102" s="385">
        <v>2014</v>
      </c>
      <c r="Q102" s="385">
        <v>2015</v>
      </c>
      <c r="R102" s="385">
        <v>2016</v>
      </c>
      <c r="S102" s="385">
        <v>2017</v>
      </c>
      <c r="T102" s="385">
        <v>2018</v>
      </c>
      <c r="U102" s="385">
        <v>2019</v>
      </c>
      <c r="V102" s="385">
        <v>2020</v>
      </c>
      <c r="W102" s="385">
        <v>2021</v>
      </c>
      <c r="X102" s="385">
        <v>2022</v>
      </c>
      <c r="Y102" s="102"/>
      <c r="Z102" s="120"/>
      <c r="AA102" s="397" t="s">
        <v>154</v>
      </c>
      <c r="AB102" s="398"/>
      <c r="AC102" s="398"/>
      <c r="AD102" s="398"/>
      <c r="AE102" s="209"/>
      <c r="AF102" s="210" t="s">
        <v>18</v>
      </c>
    </row>
    <row r="103" spans="1:32" s="93" customFormat="1" ht="14.25" customHeight="1">
      <c r="A103" s="173"/>
      <c r="B103" s="386"/>
      <c r="C103" s="386"/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6"/>
      <c r="X103" s="386"/>
      <c r="Y103" s="102"/>
      <c r="Z103" s="120"/>
      <c r="AA103" s="174" t="s">
        <v>188</v>
      </c>
      <c r="AB103" s="174" t="s">
        <v>19</v>
      </c>
      <c r="AC103" s="174" t="s">
        <v>20</v>
      </c>
      <c r="AD103" s="174" t="s">
        <v>189</v>
      </c>
      <c r="AE103" s="95"/>
      <c r="AF103" s="174" t="s">
        <v>190</v>
      </c>
    </row>
    <row r="104" spans="1:32" ht="18.75" customHeight="1">
      <c r="A104" s="96" t="s">
        <v>103</v>
      </c>
      <c r="B104" s="129">
        <v>5041.8610000000008</v>
      </c>
      <c r="C104" s="129">
        <v>5130.0920000000006</v>
      </c>
      <c r="D104" s="129">
        <v>5149.9329999999991</v>
      </c>
      <c r="E104" s="129">
        <v>5100.1910000000007</v>
      </c>
      <c r="F104" s="129">
        <v>5064.1840000000002</v>
      </c>
      <c r="G104" s="129">
        <v>5040.9590000000007</v>
      </c>
      <c r="H104" s="129">
        <v>5060.8640000000005</v>
      </c>
      <c r="I104" s="129">
        <v>5061.5789999999988</v>
      </c>
      <c r="J104" s="129">
        <v>5080.1260000000002</v>
      </c>
      <c r="K104" s="129">
        <v>4941.6859999999997</v>
      </c>
      <c r="L104" s="129">
        <v>4871.3249999999989</v>
      </c>
      <c r="M104" s="129">
        <v>4779.1239999999998</v>
      </c>
      <c r="N104" s="129">
        <v>4585.3230000000003</v>
      </c>
      <c r="O104" s="129">
        <v>4452.5449999999992</v>
      </c>
      <c r="P104" s="129">
        <v>4521.4799999999996</v>
      </c>
      <c r="Q104" s="129">
        <v>4590.7849999999999</v>
      </c>
      <c r="R104" s="129">
        <v>4671.4400000000014</v>
      </c>
      <c r="S104" s="129">
        <v>4826.1860000000006</v>
      </c>
      <c r="T104" s="129">
        <v>4942.3229999999994</v>
      </c>
      <c r="U104" s="129">
        <v>4983.2719999999999</v>
      </c>
      <c r="V104" s="129">
        <v>4884.3700000000008</v>
      </c>
      <c r="W104" s="129">
        <v>4952.9279999999999</v>
      </c>
      <c r="X104" s="129">
        <v>5137.9039999999995</v>
      </c>
      <c r="Y104" s="102"/>
      <c r="Z104" s="120"/>
      <c r="AA104" s="124">
        <f>((X104/B104)^(1/22)-1)*100</f>
        <v>8.5809314415929983E-2</v>
      </c>
      <c r="AB104" s="124">
        <f t="shared" ref="AB104:AB113" si="251">((G104/B104)^(1/5)-1)*100</f>
        <v>-3.578299976303434E-3</v>
      </c>
      <c r="AC104" s="124">
        <f t="shared" ref="AC104:AC113" si="252">((L104/G104)^(1/5)-1)*100</f>
        <v>-0.68226925747517653</v>
      </c>
      <c r="AD104" s="124">
        <f>((X104/L104)^(1/12)-1)*100</f>
        <v>0.44498078049433065</v>
      </c>
      <c r="AE104" s="100"/>
      <c r="AF104" s="124">
        <f>(X104-W104)/W104*100</f>
        <v>3.7346797692193316</v>
      </c>
    </row>
    <row r="105" spans="1:32" ht="18.75" customHeight="1">
      <c r="A105" s="125" t="s">
        <v>204</v>
      </c>
      <c r="B105" s="111">
        <f>B107+B108+B109</f>
        <v>746.48</v>
      </c>
      <c r="C105" s="111">
        <f t="shared" ref="C105:X105" si="253">C107+C108+C109</f>
        <v>762.68799999999999</v>
      </c>
      <c r="D105" s="111">
        <f t="shared" si="253"/>
        <v>741.84100000000001</v>
      </c>
      <c r="E105" s="111">
        <f t="shared" si="253"/>
        <v>743.09799999999996</v>
      </c>
      <c r="F105" s="111">
        <f t="shared" si="253"/>
        <v>713.88100000000009</v>
      </c>
      <c r="G105" s="111">
        <f t="shared" si="253"/>
        <v>700.95500000000004</v>
      </c>
      <c r="H105" s="111">
        <f t="shared" si="253"/>
        <v>700.55600000000004</v>
      </c>
      <c r="I105" s="111">
        <f t="shared" si="253"/>
        <v>690.09199999999998</v>
      </c>
      <c r="J105" s="111">
        <f t="shared" si="253"/>
        <v>683.48400000000004</v>
      </c>
      <c r="K105" s="111">
        <f t="shared" si="253"/>
        <v>670.56899999999996</v>
      </c>
      <c r="L105" s="111">
        <f t="shared" si="253"/>
        <v>643.85199999999998</v>
      </c>
      <c r="M105" s="111">
        <f t="shared" si="253"/>
        <v>609.81599999999992</v>
      </c>
      <c r="N105" s="111">
        <f t="shared" si="253"/>
        <v>601.07100000000003</v>
      </c>
      <c r="O105" s="111">
        <f t="shared" si="253"/>
        <v>559.53399999999999</v>
      </c>
      <c r="P105" s="111">
        <f t="shared" si="253"/>
        <v>529.37199999999996</v>
      </c>
      <c r="Q105" s="111">
        <f t="shared" si="253"/>
        <v>501.42700000000002</v>
      </c>
      <c r="R105" s="111">
        <f t="shared" si="253"/>
        <v>477.59900000000005</v>
      </c>
      <c r="S105" s="111">
        <f t="shared" si="253"/>
        <v>467.77300000000002</v>
      </c>
      <c r="T105" s="111">
        <f t="shared" si="253"/>
        <v>454.11399999999998</v>
      </c>
      <c r="U105" s="111">
        <f t="shared" si="253"/>
        <v>424.69899999999996</v>
      </c>
      <c r="V105" s="111">
        <f t="shared" si="253"/>
        <v>415.226</v>
      </c>
      <c r="W105" s="111">
        <f t="shared" si="253"/>
        <v>402.91600000000005</v>
      </c>
      <c r="X105" s="111">
        <f t="shared" si="253"/>
        <v>394.75399999999996</v>
      </c>
      <c r="Y105" s="102"/>
      <c r="Z105" s="120"/>
      <c r="AA105" s="110">
        <f t="shared" ref="AA105:AA113" si="254">((X105/B105)^(1/22)-1)*100</f>
        <v>-2.8544061613951843</v>
      </c>
      <c r="AB105" s="110">
        <f t="shared" si="251"/>
        <v>-1.2506166508623129</v>
      </c>
      <c r="AC105" s="110">
        <f t="shared" si="252"/>
        <v>-1.6851361279185517</v>
      </c>
      <c r="AD105" s="110">
        <f t="shared" ref="AD105:AD113" si="255">((X105/L105)^(1/12)-1)*100</f>
        <v>-3.9947371813927823</v>
      </c>
      <c r="AE105" s="100"/>
      <c r="AF105" s="110">
        <f t="shared" ref="AF105:AF113" si="256">(X105-W105)/W105*100</f>
        <v>-2.0257324107258312</v>
      </c>
    </row>
    <row r="106" spans="1:32" ht="18.75" customHeight="1">
      <c r="A106" s="182" t="s">
        <v>361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>
        <v>643.19399999999996</v>
      </c>
      <c r="M106" s="102">
        <v>609.19499999999994</v>
      </c>
      <c r="N106" s="102">
        <v>600.46600000000001</v>
      </c>
      <c r="O106" s="102">
        <v>558.94500000000005</v>
      </c>
      <c r="P106" s="102">
        <v>528.79300000000001</v>
      </c>
      <c r="Q106" s="102">
        <v>500.79199999999997</v>
      </c>
      <c r="R106" s="102">
        <v>476.928</v>
      </c>
      <c r="S106" s="102">
        <v>467.11500000000001</v>
      </c>
      <c r="T106" s="102">
        <v>453.45299999999997</v>
      </c>
      <c r="U106" s="102">
        <v>424.041</v>
      </c>
      <c r="V106" s="102">
        <v>414.565</v>
      </c>
      <c r="W106" s="102">
        <v>402.28600000000006</v>
      </c>
      <c r="X106" s="102">
        <v>394.13499999999999</v>
      </c>
      <c r="Y106" s="102"/>
      <c r="Z106" s="120"/>
      <c r="AA106" s="100"/>
      <c r="AB106" s="100"/>
      <c r="AC106" s="100"/>
      <c r="AD106" s="100">
        <f t="shared" si="255"/>
        <v>-3.9991117160157907</v>
      </c>
      <c r="AE106" s="100"/>
      <c r="AF106" s="100">
        <f t="shared" si="256"/>
        <v>-2.0261704359585138</v>
      </c>
    </row>
    <row r="107" spans="1:32" ht="18.75" customHeight="1">
      <c r="A107" s="126" t="s">
        <v>33</v>
      </c>
      <c r="B107" s="102">
        <v>606.09</v>
      </c>
      <c r="C107" s="102">
        <v>622.73</v>
      </c>
      <c r="D107" s="102">
        <v>605.39</v>
      </c>
      <c r="E107" s="102">
        <v>608.67999999999995</v>
      </c>
      <c r="F107" s="102">
        <v>581.9</v>
      </c>
      <c r="G107" s="102">
        <v>569.82000000000005</v>
      </c>
      <c r="H107" s="102">
        <v>568.25</v>
      </c>
      <c r="I107" s="102">
        <v>558.22</v>
      </c>
      <c r="J107" s="102">
        <v>552.4</v>
      </c>
      <c r="K107" s="102">
        <v>543.79999999999995</v>
      </c>
      <c r="L107" s="102">
        <v>516.33000000000004</v>
      </c>
      <c r="M107" s="102">
        <v>485.34</v>
      </c>
      <c r="N107" s="102">
        <v>480.31</v>
      </c>
      <c r="O107" s="102">
        <v>441.13</v>
      </c>
      <c r="P107" s="102">
        <v>409.77</v>
      </c>
      <c r="Q107" s="102">
        <v>378.55</v>
      </c>
      <c r="R107" s="102">
        <v>354.5</v>
      </c>
      <c r="S107" s="102">
        <v>342.35</v>
      </c>
      <c r="T107" s="102">
        <v>326.88</v>
      </c>
      <c r="U107" s="102">
        <v>295.95999999999998</v>
      </c>
      <c r="V107" s="102">
        <v>291.98</v>
      </c>
      <c r="W107" s="102">
        <v>282.3</v>
      </c>
      <c r="X107" s="102">
        <v>271.75</v>
      </c>
      <c r="Y107" s="102"/>
      <c r="Z107" s="120"/>
      <c r="AA107" s="100">
        <f t="shared" si="254"/>
        <v>-3.580447693055766</v>
      </c>
      <c r="AB107" s="100">
        <f t="shared" si="251"/>
        <v>-1.2265748552048539</v>
      </c>
      <c r="AC107" s="100">
        <f t="shared" si="252"/>
        <v>-1.9521817608769809</v>
      </c>
      <c r="AD107" s="100">
        <f t="shared" si="255"/>
        <v>-5.2083282030252924</v>
      </c>
      <c r="AE107" s="100"/>
      <c r="AF107" s="100">
        <f t="shared" si="256"/>
        <v>-3.7371590506553352</v>
      </c>
    </row>
    <row r="108" spans="1:32" ht="18.75" customHeight="1">
      <c r="A108" s="126" t="s">
        <v>202</v>
      </c>
      <c r="B108" s="102">
        <v>16.45</v>
      </c>
      <c r="C108" s="102">
        <v>16.760000000000002</v>
      </c>
      <c r="D108" s="102">
        <v>16.5</v>
      </c>
      <c r="E108" s="102">
        <v>16.64</v>
      </c>
      <c r="F108" s="102">
        <v>16.440000000000001</v>
      </c>
      <c r="G108" s="102">
        <v>16.309999999999999</v>
      </c>
      <c r="H108" s="102">
        <v>16.399999999999999</v>
      </c>
      <c r="I108" s="102">
        <v>16.04</v>
      </c>
      <c r="J108" s="102">
        <v>16.07</v>
      </c>
      <c r="K108" s="102">
        <v>15.79</v>
      </c>
      <c r="L108" s="102">
        <v>15.41</v>
      </c>
      <c r="M108" s="102">
        <v>15.52</v>
      </c>
      <c r="N108" s="102">
        <v>15.45</v>
      </c>
      <c r="O108" s="102">
        <v>15.62</v>
      </c>
      <c r="P108" s="102">
        <v>15.16</v>
      </c>
      <c r="Q108" s="102">
        <v>15.64</v>
      </c>
      <c r="R108" s="102">
        <v>13.98</v>
      </c>
      <c r="S108" s="102">
        <v>14.25</v>
      </c>
      <c r="T108" s="102">
        <v>14.13</v>
      </c>
      <c r="U108" s="102">
        <v>14.12</v>
      </c>
      <c r="V108" s="102">
        <v>13.01</v>
      </c>
      <c r="W108" s="102">
        <v>13.85</v>
      </c>
      <c r="X108" s="102">
        <v>13.77</v>
      </c>
      <c r="Y108" s="102"/>
      <c r="Z108" s="120"/>
      <c r="AA108" s="100">
        <f t="shared" si="254"/>
        <v>-0.8050743430941365</v>
      </c>
      <c r="AB108" s="100">
        <f t="shared" si="251"/>
        <v>-0.17079519029546963</v>
      </c>
      <c r="AC108" s="100">
        <f t="shared" si="252"/>
        <v>-1.1288158646013513</v>
      </c>
      <c r="AD108" s="100">
        <f t="shared" si="255"/>
        <v>-0.93332008184734416</v>
      </c>
      <c r="AE108" s="100"/>
      <c r="AF108" s="100">
        <f t="shared" si="256"/>
        <v>-0.57761732851985603</v>
      </c>
    </row>
    <row r="109" spans="1:32" ht="18.75" customHeight="1">
      <c r="A109" s="126" t="s">
        <v>34</v>
      </c>
      <c r="B109" s="106">
        <v>123.94</v>
      </c>
      <c r="C109" s="106">
        <v>123.19799999999999</v>
      </c>
      <c r="D109" s="106">
        <v>119.95099999999999</v>
      </c>
      <c r="E109" s="106">
        <v>117.77800000000001</v>
      </c>
      <c r="F109" s="106">
        <v>115.541</v>
      </c>
      <c r="G109" s="106">
        <v>114.825</v>
      </c>
      <c r="H109" s="106">
        <v>115.90600000000001</v>
      </c>
      <c r="I109" s="106">
        <v>115.83199999999999</v>
      </c>
      <c r="J109" s="106">
        <v>115.014</v>
      </c>
      <c r="K109" s="106">
        <v>110.979</v>
      </c>
      <c r="L109" s="106">
        <v>112.11199999999999</v>
      </c>
      <c r="M109" s="106">
        <v>108.956</v>
      </c>
      <c r="N109" s="106">
        <v>105.31100000000001</v>
      </c>
      <c r="O109" s="106">
        <v>102.78400000000001</v>
      </c>
      <c r="P109" s="106">
        <v>104.44199999999999</v>
      </c>
      <c r="Q109" s="106">
        <v>107.23699999999999</v>
      </c>
      <c r="R109" s="106">
        <v>109.119</v>
      </c>
      <c r="S109" s="106">
        <v>111.173</v>
      </c>
      <c r="T109" s="106">
        <v>113.104</v>
      </c>
      <c r="U109" s="106">
        <v>114.619</v>
      </c>
      <c r="V109" s="106">
        <v>110.236</v>
      </c>
      <c r="W109" s="106">
        <v>106.76600000000001</v>
      </c>
      <c r="X109" s="106">
        <v>109.23399999999999</v>
      </c>
      <c r="Y109" s="102"/>
      <c r="Z109" s="120"/>
      <c r="AA109" s="107">
        <f t="shared" si="254"/>
        <v>-0.57246969057186403</v>
      </c>
      <c r="AB109" s="107">
        <f t="shared" si="251"/>
        <v>-1.5161557928887626</v>
      </c>
      <c r="AC109" s="107">
        <f t="shared" si="252"/>
        <v>-0.4770755339180921</v>
      </c>
      <c r="AD109" s="107">
        <f t="shared" si="255"/>
        <v>-0.21648201784447707</v>
      </c>
      <c r="AE109" s="100"/>
      <c r="AF109" s="107">
        <f t="shared" si="256"/>
        <v>2.3115973249910922</v>
      </c>
    </row>
    <row r="110" spans="1:32" ht="18.75" customHeight="1">
      <c r="A110" s="127" t="s">
        <v>104</v>
      </c>
      <c r="B110" s="102">
        <f>B111+B112</f>
        <v>112.17699999999999</v>
      </c>
      <c r="C110" s="102">
        <f t="shared" ref="C110:X110" si="257">C111+C112</f>
        <v>110.629</v>
      </c>
      <c r="D110" s="102">
        <f t="shared" si="257"/>
        <v>108.396</v>
      </c>
      <c r="E110" s="102">
        <f t="shared" si="257"/>
        <v>105.294</v>
      </c>
      <c r="F110" s="102">
        <f t="shared" si="257"/>
        <v>101.658</v>
      </c>
      <c r="G110" s="102">
        <f t="shared" si="257"/>
        <v>99.655000000000001</v>
      </c>
      <c r="H110" s="102">
        <f t="shared" si="257"/>
        <v>98.659000000000006</v>
      </c>
      <c r="I110" s="102">
        <f t="shared" si="257"/>
        <v>95.144000000000005</v>
      </c>
      <c r="J110" s="102">
        <f t="shared" si="257"/>
        <v>90.593999999999994</v>
      </c>
      <c r="K110" s="102">
        <f t="shared" si="257"/>
        <v>82.373000000000005</v>
      </c>
      <c r="L110" s="102">
        <f t="shared" si="257"/>
        <v>79.524000000000001</v>
      </c>
      <c r="M110" s="102">
        <f t="shared" si="257"/>
        <v>76.084999999999994</v>
      </c>
      <c r="N110" s="102">
        <f t="shared" si="257"/>
        <v>72.131</v>
      </c>
      <c r="O110" s="102">
        <f t="shared" si="257"/>
        <v>69.834000000000003</v>
      </c>
      <c r="P110" s="102">
        <f t="shared" si="257"/>
        <v>71.085999999999999</v>
      </c>
      <c r="Q110" s="102">
        <f t="shared" si="257"/>
        <v>72.89</v>
      </c>
      <c r="R110" s="102">
        <f t="shared" si="257"/>
        <v>72.082999999999998</v>
      </c>
      <c r="S110" s="102">
        <f t="shared" si="257"/>
        <v>72.802999999999997</v>
      </c>
      <c r="T110" s="102">
        <f t="shared" si="257"/>
        <v>73.95</v>
      </c>
      <c r="U110" s="102">
        <f t="shared" si="257"/>
        <v>73.096999999999994</v>
      </c>
      <c r="V110" s="102">
        <f t="shared" si="257"/>
        <v>72.040000000000006</v>
      </c>
      <c r="W110" s="102">
        <f t="shared" si="257"/>
        <v>72.959999999999994</v>
      </c>
      <c r="X110" s="102">
        <f t="shared" si="257"/>
        <v>74.575000000000003</v>
      </c>
      <c r="Y110" s="102"/>
      <c r="Z110" s="120"/>
      <c r="AA110" s="100">
        <f t="shared" si="254"/>
        <v>-1.8386711174662951</v>
      </c>
      <c r="AB110" s="100">
        <f t="shared" si="251"/>
        <v>-2.339475040933825</v>
      </c>
      <c r="AC110" s="100">
        <f t="shared" si="252"/>
        <v>-4.412781409795075</v>
      </c>
      <c r="AD110" s="100">
        <f t="shared" si="255"/>
        <v>-0.53401514659989768</v>
      </c>
      <c r="AE110" s="100"/>
      <c r="AF110" s="100">
        <f t="shared" si="256"/>
        <v>2.2135416666666794</v>
      </c>
    </row>
    <row r="111" spans="1:32" ht="18.75" customHeight="1">
      <c r="A111" s="126" t="s">
        <v>35</v>
      </c>
      <c r="B111" s="102">
        <v>12.1</v>
      </c>
      <c r="C111" s="102">
        <v>12.31</v>
      </c>
      <c r="D111" s="102">
        <v>12.14</v>
      </c>
      <c r="E111" s="102">
        <v>12.25</v>
      </c>
      <c r="F111" s="102">
        <v>12.15</v>
      </c>
      <c r="G111" s="102">
        <v>12.06</v>
      </c>
      <c r="H111" s="102">
        <v>12.14</v>
      </c>
      <c r="I111" s="102">
        <v>11.87</v>
      </c>
      <c r="J111" s="102">
        <v>11.91</v>
      </c>
      <c r="K111" s="102">
        <v>11.7</v>
      </c>
      <c r="L111" s="102">
        <v>11.45</v>
      </c>
      <c r="M111" s="102">
        <v>11.5</v>
      </c>
      <c r="N111" s="102">
        <v>11.34</v>
      </c>
      <c r="O111" s="102">
        <v>12.28</v>
      </c>
      <c r="P111" s="102">
        <v>12.94</v>
      </c>
      <c r="Q111" s="102">
        <v>13.89</v>
      </c>
      <c r="R111" s="102">
        <v>14.29</v>
      </c>
      <c r="S111" s="102">
        <v>14.94</v>
      </c>
      <c r="T111" s="102">
        <v>15.19</v>
      </c>
      <c r="U111" s="102">
        <v>14.73</v>
      </c>
      <c r="V111" s="102">
        <v>14.83</v>
      </c>
      <c r="W111" s="102">
        <v>14.88</v>
      </c>
      <c r="X111" s="102">
        <v>15.17</v>
      </c>
      <c r="Y111" s="102"/>
      <c r="Z111" s="120"/>
      <c r="AA111" s="100">
        <f t="shared" si="254"/>
        <v>1.0330923865328412</v>
      </c>
      <c r="AB111" s="100">
        <f t="shared" si="251"/>
        <v>-6.6203302010292564E-2</v>
      </c>
      <c r="AC111" s="100">
        <f t="shared" si="252"/>
        <v>-1.0327196760722135</v>
      </c>
      <c r="AD111" s="100">
        <f t="shared" si="255"/>
        <v>2.3721146792481829</v>
      </c>
      <c r="AE111" s="100"/>
      <c r="AF111" s="100">
        <f t="shared" si="256"/>
        <v>1.9489247311827897</v>
      </c>
    </row>
    <row r="112" spans="1:32" ht="18.75" customHeight="1">
      <c r="A112" s="128" t="s">
        <v>36</v>
      </c>
      <c r="B112" s="106">
        <v>100.077</v>
      </c>
      <c r="C112" s="106">
        <v>98.319000000000003</v>
      </c>
      <c r="D112" s="106">
        <v>96.256</v>
      </c>
      <c r="E112" s="106">
        <v>93.043999999999997</v>
      </c>
      <c r="F112" s="106">
        <v>89.507999999999996</v>
      </c>
      <c r="G112" s="106">
        <v>87.594999999999999</v>
      </c>
      <c r="H112" s="106">
        <v>86.519000000000005</v>
      </c>
      <c r="I112" s="106">
        <v>83.274000000000001</v>
      </c>
      <c r="J112" s="106">
        <v>78.683999999999997</v>
      </c>
      <c r="K112" s="106">
        <v>70.673000000000002</v>
      </c>
      <c r="L112" s="106">
        <v>68.073999999999998</v>
      </c>
      <c r="M112" s="106">
        <v>64.584999999999994</v>
      </c>
      <c r="N112" s="106">
        <v>60.790999999999997</v>
      </c>
      <c r="O112" s="106">
        <v>57.554000000000002</v>
      </c>
      <c r="P112" s="106">
        <v>58.146000000000001</v>
      </c>
      <c r="Q112" s="106">
        <v>59</v>
      </c>
      <c r="R112" s="106">
        <v>57.792999999999999</v>
      </c>
      <c r="S112" s="106">
        <v>57.863</v>
      </c>
      <c r="T112" s="106">
        <v>58.76</v>
      </c>
      <c r="U112" s="106">
        <v>58.366999999999997</v>
      </c>
      <c r="V112" s="106">
        <v>57.21</v>
      </c>
      <c r="W112" s="106">
        <v>58.08</v>
      </c>
      <c r="X112" s="106">
        <v>59.405000000000001</v>
      </c>
      <c r="Y112" s="102"/>
      <c r="Z112" s="120"/>
      <c r="AA112" s="107">
        <f t="shared" si="254"/>
        <v>-2.3428529175725687</v>
      </c>
      <c r="AB112" s="107">
        <f t="shared" si="251"/>
        <v>-2.6291395572794696</v>
      </c>
      <c r="AC112" s="107">
        <f t="shared" si="252"/>
        <v>-4.9175440982031748</v>
      </c>
      <c r="AD112" s="107">
        <f t="shared" si="255"/>
        <v>-1.1287228378058844</v>
      </c>
      <c r="AE112" s="100"/>
      <c r="AF112" s="107">
        <f t="shared" si="256"/>
        <v>2.281336088154275</v>
      </c>
    </row>
    <row r="113" spans="1:32" ht="18.75" customHeight="1">
      <c r="A113" s="119" t="s">
        <v>203</v>
      </c>
      <c r="B113" s="115">
        <f>B110+B105</f>
        <v>858.65700000000004</v>
      </c>
      <c r="C113" s="115">
        <f t="shared" ref="C113:X113" si="258">C110+C105</f>
        <v>873.31700000000001</v>
      </c>
      <c r="D113" s="115">
        <f t="shared" si="258"/>
        <v>850.23699999999997</v>
      </c>
      <c r="E113" s="115">
        <f t="shared" si="258"/>
        <v>848.39199999999994</v>
      </c>
      <c r="F113" s="115">
        <f t="shared" si="258"/>
        <v>815.5390000000001</v>
      </c>
      <c r="G113" s="115">
        <f t="shared" si="258"/>
        <v>800.61</v>
      </c>
      <c r="H113" s="115">
        <f t="shared" si="258"/>
        <v>799.21500000000003</v>
      </c>
      <c r="I113" s="115">
        <f t="shared" si="258"/>
        <v>785.23599999999999</v>
      </c>
      <c r="J113" s="115">
        <f t="shared" si="258"/>
        <v>774.07799999999997</v>
      </c>
      <c r="K113" s="115">
        <f t="shared" si="258"/>
        <v>752.94200000000001</v>
      </c>
      <c r="L113" s="115">
        <f t="shared" si="258"/>
        <v>723.37599999999998</v>
      </c>
      <c r="M113" s="115">
        <f t="shared" si="258"/>
        <v>685.90099999999995</v>
      </c>
      <c r="N113" s="115">
        <f t="shared" si="258"/>
        <v>673.202</v>
      </c>
      <c r="O113" s="115">
        <f t="shared" si="258"/>
        <v>629.36799999999994</v>
      </c>
      <c r="P113" s="115">
        <f t="shared" si="258"/>
        <v>600.45799999999997</v>
      </c>
      <c r="Q113" s="115">
        <f t="shared" si="258"/>
        <v>574.31700000000001</v>
      </c>
      <c r="R113" s="115">
        <f t="shared" si="258"/>
        <v>549.68200000000002</v>
      </c>
      <c r="S113" s="115">
        <f t="shared" si="258"/>
        <v>540.57600000000002</v>
      </c>
      <c r="T113" s="115">
        <f t="shared" si="258"/>
        <v>528.06399999999996</v>
      </c>
      <c r="U113" s="115">
        <f t="shared" si="258"/>
        <v>497.79599999999994</v>
      </c>
      <c r="V113" s="115">
        <f t="shared" si="258"/>
        <v>487.26600000000002</v>
      </c>
      <c r="W113" s="115">
        <f t="shared" si="258"/>
        <v>475.87600000000003</v>
      </c>
      <c r="X113" s="115">
        <f t="shared" si="258"/>
        <v>469.32899999999995</v>
      </c>
      <c r="Y113" s="102"/>
      <c r="Z113" s="120"/>
      <c r="AA113" s="97">
        <f t="shared" si="254"/>
        <v>-2.7083992641110388</v>
      </c>
      <c r="AB113" s="97">
        <f t="shared" si="251"/>
        <v>-1.3901588684122501</v>
      </c>
      <c r="AC113" s="97">
        <f t="shared" si="252"/>
        <v>-2.008452296653318</v>
      </c>
      <c r="AD113" s="97">
        <f t="shared" si="255"/>
        <v>-3.5409957119083013</v>
      </c>
      <c r="AE113" s="100"/>
      <c r="AF113" s="97">
        <f t="shared" si="256"/>
        <v>-1.375778564163791</v>
      </c>
    </row>
    <row r="114" spans="1:32" ht="15" customHeight="1">
      <c r="A114" s="61" t="s">
        <v>31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2"/>
      <c r="Y114" s="102"/>
      <c r="Z114" s="120"/>
      <c r="AA114" s="100"/>
      <c r="AB114" s="100"/>
      <c r="AC114" s="100"/>
      <c r="AD114" s="100"/>
      <c r="AE114" s="100"/>
      <c r="AF114" s="100"/>
    </row>
    <row r="115" spans="1:32" ht="15" customHeight="1">
      <c r="A115" s="387" t="s">
        <v>359</v>
      </c>
      <c r="B115" s="387"/>
      <c r="C115" s="387"/>
      <c r="D115" s="387"/>
      <c r="E115" s="387"/>
      <c r="F115" s="387"/>
      <c r="G115" s="387"/>
      <c r="H115" s="387"/>
      <c r="I115" s="387"/>
      <c r="J115" s="387"/>
      <c r="K115" s="387"/>
      <c r="L115" s="387"/>
      <c r="M115" s="387"/>
      <c r="N115" s="387"/>
      <c r="O115" s="387"/>
      <c r="P115" s="387"/>
      <c r="Q115" s="387"/>
      <c r="R115" s="61"/>
      <c r="S115" s="61"/>
      <c r="T115" s="199"/>
      <c r="U115" s="199"/>
      <c r="V115" s="199"/>
      <c r="W115" s="199"/>
      <c r="X115" s="199"/>
      <c r="Y115" s="199"/>
      <c r="Z115" s="199"/>
      <c r="AA115" s="100"/>
      <c r="AB115" s="100"/>
      <c r="AC115" s="100"/>
      <c r="AD115" s="100"/>
      <c r="AE115" s="100"/>
      <c r="AF115" s="100"/>
    </row>
    <row r="116" spans="1:32" ht="15" customHeight="1">
      <c r="A116" s="118" t="s">
        <v>360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61"/>
      <c r="S116" s="61"/>
      <c r="T116" s="61"/>
      <c r="U116" s="61"/>
      <c r="V116" s="61"/>
      <c r="W116" s="61"/>
      <c r="X116" s="61"/>
      <c r="Y116" s="61"/>
      <c r="Z116" s="120"/>
      <c r="AA116" s="100"/>
      <c r="AB116" s="100"/>
      <c r="AC116" s="100"/>
      <c r="AD116" s="100"/>
      <c r="AE116" s="100"/>
      <c r="AF116" s="100"/>
    </row>
    <row r="117" spans="1:32" ht="15" customHeight="1">
      <c r="A117" s="123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20"/>
      <c r="AA117" s="100"/>
      <c r="AB117" s="100"/>
      <c r="AC117" s="100"/>
      <c r="AD117" s="100"/>
      <c r="AE117" s="100"/>
      <c r="AF117" s="100"/>
    </row>
    <row r="118" spans="1:32" ht="40.5" customHeight="1">
      <c r="A118" s="171" t="s">
        <v>322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20"/>
      <c r="AA118" s="100"/>
      <c r="AB118" s="100"/>
      <c r="AC118" s="100"/>
      <c r="AD118" s="100"/>
      <c r="AE118" s="100"/>
      <c r="AF118" s="100"/>
    </row>
    <row r="119" spans="1:32" ht="32.25" customHeight="1">
      <c r="A119" s="172"/>
      <c r="B119" s="385">
        <v>2000</v>
      </c>
      <c r="C119" s="385">
        <v>2001</v>
      </c>
      <c r="D119" s="385">
        <v>2002</v>
      </c>
      <c r="E119" s="385">
        <v>2003</v>
      </c>
      <c r="F119" s="385">
        <v>2004</v>
      </c>
      <c r="G119" s="385">
        <v>2005</v>
      </c>
      <c r="H119" s="385">
        <v>2006</v>
      </c>
      <c r="I119" s="385">
        <v>2007</v>
      </c>
      <c r="J119" s="385">
        <v>2008</v>
      </c>
      <c r="K119" s="385">
        <v>2009</v>
      </c>
      <c r="L119" s="385">
        <v>2010</v>
      </c>
      <c r="M119" s="385">
        <v>2011</v>
      </c>
      <c r="N119" s="385">
        <v>2012</v>
      </c>
      <c r="O119" s="385">
        <v>2013</v>
      </c>
      <c r="P119" s="385">
        <v>2014</v>
      </c>
      <c r="Q119" s="385">
        <v>2015</v>
      </c>
      <c r="R119" s="385">
        <v>2016</v>
      </c>
      <c r="S119" s="385">
        <v>2017</v>
      </c>
      <c r="T119" s="385">
        <v>2018</v>
      </c>
      <c r="U119" s="385">
        <v>2019</v>
      </c>
      <c r="V119" s="385">
        <v>2020</v>
      </c>
      <c r="W119" s="385">
        <v>2021</v>
      </c>
      <c r="X119" s="385">
        <v>2022</v>
      </c>
      <c r="Y119" s="102"/>
      <c r="Z119" s="120"/>
      <c r="AA119" s="397" t="s">
        <v>154</v>
      </c>
      <c r="AB119" s="398"/>
      <c r="AC119" s="398"/>
      <c r="AD119" s="398"/>
      <c r="AE119" s="209"/>
      <c r="AF119" s="210" t="s">
        <v>18</v>
      </c>
    </row>
    <row r="120" spans="1:32" s="93" customFormat="1" ht="14.25" customHeight="1">
      <c r="A120" s="173"/>
      <c r="B120" s="386"/>
      <c r="C120" s="386"/>
      <c r="D120" s="386"/>
      <c r="E120" s="386"/>
      <c r="F120" s="386"/>
      <c r="G120" s="386"/>
      <c r="H120" s="386"/>
      <c r="I120" s="386"/>
      <c r="J120" s="386"/>
      <c r="K120" s="386"/>
      <c r="L120" s="386"/>
      <c r="M120" s="386"/>
      <c r="N120" s="386"/>
      <c r="O120" s="386"/>
      <c r="P120" s="386"/>
      <c r="Q120" s="386"/>
      <c r="R120" s="386"/>
      <c r="S120" s="386"/>
      <c r="T120" s="386"/>
      <c r="U120" s="386"/>
      <c r="V120" s="386"/>
      <c r="W120" s="386"/>
      <c r="X120" s="386"/>
      <c r="Y120" s="102"/>
      <c r="Z120" s="120"/>
      <c r="AA120" s="174" t="s">
        <v>188</v>
      </c>
      <c r="AB120" s="174" t="s">
        <v>19</v>
      </c>
      <c r="AC120" s="174" t="s">
        <v>20</v>
      </c>
      <c r="AD120" s="174" t="s">
        <v>189</v>
      </c>
      <c r="AE120" s="95"/>
      <c r="AF120" s="174" t="s">
        <v>190</v>
      </c>
    </row>
    <row r="121" spans="1:32" ht="18.75" customHeight="1">
      <c r="A121" s="96" t="s">
        <v>103</v>
      </c>
      <c r="B121" s="129">
        <v>4864.0980000000009</v>
      </c>
      <c r="C121" s="129">
        <v>4924.829999999999</v>
      </c>
      <c r="D121" s="129">
        <v>4943.3720000000003</v>
      </c>
      <c r="E121" s="129">
        <v>4880.1669999999995</v>
      </c>
      <c r="F121" s="129">
        <v>4846.146999999999</v>
      </c>
      <c r="G121" s="129">
        <v>4828.3579999999993</v>
      </c>
      <c r="H121" s="129">
        <v>4829.7660000000005</v>
      </c>
      <c r="I121" s="129">
        <v>4825.1860000000006</v>
      </c>
      <c r="J121" s="129">
        <v>4836.6539999999995</v>
      </c>
      <c r="K121" s="129">
        <v>4698.4720000000007</v>
      </c>
      <c r="L121" s="129">
        <v>4644.6240000000007</v>
      </c>
      <c r="M121" s="129">
        <v>4527.7250000000004</v>
      </c>
      <c r="N121" s="129">
        <v>4285.746000000001</v>
      </c>
      <c r="O121" s="129">
        <v>4178.8789999999999</v>
      </c>
      <c r="P121" s="129">
        <v>4246.7520000000004</v>
      </c>
      <c r="Q121" s="129">
        <v>4327.5650000000005</v>
      </c>
      <c r="R121" s="129">
        <v>4406.643</v>
      </c>
      <c r="S121" s="129">
        <v>4543.585</v>
      </c>
      <c r="T121" s="129">
        <v>4674.57</v>
      </c>
      <c r="U121" s="129">
        <v>4759.7670000000007</v>
      </c>
      <c r="V121" s="129">
        <v>4663.4820000000009</v>
      </c>
      <c r="W121" s="129">
        <v>4779.2700000000004</v>
      </c>
      <c r="X121" s="129">
        <v>5052.0599999999995</v>
      </c>
      <c r="Y121" s="102"/>
      <c r="Z121" s="120"/>
      <c r="AA121" s="124">
        <f>((X121/B121)^(1/22)-1)*100</f>
        <v>0.17248853797653396</v>
      </c>
      <c r="AB121" s="124">
        <f t="shared" ref="AB121:AB122" si="259">((G121/B121)^(1/5)-1)*100</f>
        <v>-0.14738810117281842</v>
      </c>
      <c r="AC121" s="124">
        <f t="shared" ref="AC121:AC122" si="260">((L121/G121)^(1/5)-1)*100</f>
        <v>-0.77291809763773145</v>
      </c>
      <c r="AD121" s="124">
        <f>((X121/L121)^(1/12)-1)*100</f>
        <v>0.7031745699648928</v>
      </c>
      <c r="AE121" s="100"/>
      <c r="AF121" s="124">
        <f>(X121-W121)/W121*100</f>
        <v>5.7077754552473294</v>
      </c>
    </row>
    <row r="122" spans="1:32" ht="18.75" customHeight="1">
      <c r="A122" s="125" t="s">
        <v>204</v>
      </c>
      <c r="B122" s="111">
        <f>B124+B125+B126</f>
        <v>566.92071426196571</v>
      </c>
      <c r="C122" s="111">
        <f t="shared" ref="C122:X122" si="261">C124+C125+C126</f>
        <v>566.93287412033897</v>
      </c>
      <c r="D122" s="111">
        <f t="shared" si="261"/>
        <v>541.51618826416711</v>
      </c>
      <c r="E122" s="111">
        <f t="shared" si="261"/>
        <v>535.24890801696824</v>
      </c>
      <c r="F122" s="111">
        <f t="shared" si="261"/>
        <v>509.92264244089426</v>
      </c>
      <c r="G122" s="111">
        <f t="shared" si="261"/>
        <v>499.07794507973358</v>
      </c>
      <c r="H122" s="111">
        <f t="shared" si="261"/>
        <v>489.12598066513397</v>
      </c>
      <c r="I122" s="111">
        <f t="shared" si="261"/>
        <v>479.95751218888427</v>
      </c>
      <c r="J122" s="111">
        <f t="shared" si="261"/>
        <v>470.78451066108505</v>
      </c>
      <c r="K122" s="111">
        <f t="shared" si="261"/>
        <v>462.66783720036631</v>
      </c>
      <c r="L122" s="111">
        <f t="shared" si="261"/>
        <v>433.65600000000001</v>
      </c>
      <c r="M122" s="111">
        <f t="shared" si="261"/>
        <v>420.983</v>
      </c>
      <c r="N122" s="111">
        <f t="shared" si="261"/>
        <v>414.20799999999997</v>
      </c>
      <c r="O122" s="111">
        <f t="shared" si="261"/>
        <v>396.976</v>
      </c>
      <c r="P122" s="111">
        <f t="shared" si="261"/>
        <v>381.899</v>
      </c>
      <c r="Q122" s="111">
        <f t="shared" si="261"/>
        <v>377.553</v>
      </c>
      <c r="R122" s="111">
        <f t="shared" si="261"/>
        <v>371.66300000000001</v>
      </c>
      <c r="S122" s="111">
        <f t="shared" si="261"/>
        <v>363.25700000000001</v>
      </c>
      <c r="T122" s="111">
        <f t="shared" si="261"/>
        <v>364.35</v>
      </c>
      <c r="U122" s="111">
        <f t="shared" si="261"/>
        <v>362.68</v>
      </c>
      <c r="V122" s="111">
        <f t="shared" si="261"/>
        <v>356.22799999999995</v>
      </c>
      <c r="W122" s="111">
        <f t="shared" si="261"/>
        <v>347.63099999999997</v>
      </c>
      <c r="X122" s="111">
        <f t="shared" si="261"/>
        <v>346.98</v>
      </c>
      <c r="Y122" s="102"/>
      <c r="Z122" s="120"/>
      <c r="AA122" s="110">
        <f t="shared" ref="AA122" si="262">((X122/B122)^(1/22)-1)*100</f>
        <v>-2.2068854197688781</v>
      </c>
      <c r="AB122" s="110">
        <f t="shared" si="259"/>
        <v>-2.5169271465300014</v>
      </c>
      <c r="AC122" s="110">
        <f t="shared" si="260"/>
        <v>-2.7710946521049329</v>
      </c>
      <c r="AD122" s="110">
        <f t="shared" ref="AD122:AD130" si="263">((X122/L122)^(1/12)-1)*100</f>
        <v>-1.8410456001027198</v>
      </c>
      <c r="AE122" s="100"/>
      <c r="AF122" s="110">
        <f t="shared" ref="AF122:AF130" si="264">(X122-W122)/W122*100</f>
        <v>-0.1872675336779383</v>
      </c>
    </row>
    <row r="123" spans="1:32" ht="18.75" customHeight="1">
      <c r="A123" s="182" t="s">
        <v>201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>
        <v>433.01099999999997</v>
      </c>
      <c r="M123" s="102">
        <v>420.37099999999998</v>
      </c>
      <c r="N123" s="102">
        <v>413.61199999999997</v>
      </c>
      <c r="O123" s="102">
        <v>396.40500000000003</v>
      </c>
      <c r="P123" s="102">
        <v>381.33000000000004</v>
      </c>
      <c r="Q123" s="102">
        <v>376.91800000000001</v>
      </c>
      <c r="R123" s="102">
        <v>371.29100000000005</v>
      </c>
      <c r="S123" s="102">
        <v>363.12400000000002</v>
      </c>
      <c r="T123" s="102">
        <v>364.44200000000001</v>
      </c>
      <c r="U123" s="102">
        <v>362.85899999999998</v>
      </c>
      <c r="V123" s="102">
        <v>356.37899999999996</v>
      </c>
      <c r="W123" s="102">
        <v>347.774</v>
      </c>
      <c r="X123" s="102">
        <v>333.43399999999997</v>
      </c>
      <c r="Y123" s="102"/>
      <c r="Z123" s="120"/>
      <c r="AA123" s="100"/>
      <c r="AB123" s="100"/>
      <c r="AC123" s="100"/>
      <c r="AD123" s="100">
        <f t="shared" si="263"/>
        <v>-2.1541119078865911</v>
      </c>
      <c r="AE123" s="100"/>
      <c r="AF123" s="100">
        <f t="shared" si="264"/>
        <v>-4.1233674742792825</v>
      </c>
    </row>
    <row r="124" spans="1:32" ht="18.75" customHeight="1">
      <c r="A124" s="126" t="s">
        <v>33</v>
      </c>
      <c r="B124" s="102">
        <v>425.75099999999998</v>
      </c>
      <c r="C124" s="102">
        <v>427.41800000000001</v>
      </c>
      <c r="D124" s="102">
        <v>406.51100000000002</v>
      </c>
      <c r="E124" s="102">
        <v>403.44900000000001</v>
      </c>
      <c r="F124" s="102">
        <v>380.745</v>
      </c>
      <c r="G124" s="102">
        <v>370.76</v>
      </c>
      <c r="H124" s="102">
        <v>360.35</v>
      </c>
      <c r="I124" s="102">
        <v>351.42</v>
      </c>
      <c r="J124" s="102">
        <v>343.38400000000001</v>
      </c>
      <c r="K124" s="102">
        <v>337.98700000000002</v>
      </c>
      <c r="L124" s="102">
        <v>309.50599999999997</v>
      </c>
      <c r="M124" s="102">
        <v>299.13499999999999</v>
      </c>
      <c r="N124" s="102">
        <v>296.22699999999998</v>
      </c>
      <c r="O124" s="102">
        <v>281.48700000000002</v>
      </c>
      <c r="P124" s="102">
        <v>265.19499999999999</v>
      </c>
      <c r="Q124" s="102">
        <v>258.27199999999999</v>
      </c>
      <c r="R124" s="102">
        <v>251.02</v>
      </c>
      <c r="S124" s="102">
        <v>239.941</v>
      </c>
      <c r="T124" s="102">
        <v>238.535</v>
      </c>
      <c r="U124" s="102">
        <v>234.79499999999999</v>
      </c>
      <c r="V124" s="102">
        <v>233.30799999999999</v>
      </c>
      <c r="W124" s="102">
        <v>226.62899999999999</v>
      </c>
      <c r="X124" s="102">
        <v>223.102</v>
      </c>
      <c r="Y124" s="102"/>
      <c r="Z124" s="120"/>
      <c r="AA124" s="100">
        <f t="shared" ref="AA124:AA130" si="265">((X124/B124)^(1/22)-1)*100</f>
        <v>-2.894667153120789</v>
      </c>
      <c r="AB124" s="100">
        <f t="shared" ref="AB124:AB130" si="266">((G124/B124)^(1/5)-1)*100</f>
        <v>-2.7280909562572897</v>
      </c>
      <c r="AC124" s="100">
        <f t="shared" ref="AC124:AC130" si="267">((L124/G124)^(1/5)-1)*100</f>
        <v>-3.5471111207212913</v>
      </c>
      <c r="AD124" s="100">
        <f t="shared" si="263"/>
        <v>-2.6910321795753589</v>
      </c>
      <c r="AE124" s="100"/>
      <c r="AF124" s="100">
        <f t="shared" si="264"/>
        <v>-1.5562880302167803</v>
      </c>
    </row>
    <row r="125" spans="1:32" ht="18.75" customHeight="1">
      <c r="A125" s="126" t="s">
        <v>202</v>
      </c>
      <c r="B125" s="102">
        <v>18.285714261965722</v>
      </c>
      <c r="C125" s="102">
        <v>17.634874120339035</v>
      </c>
      <c r="D125" s="102">
        <v>16.395188264167064</v>
      </c>
      <c r="E125" s="102">
        <v>15.9489080169683</v>
      </c>
      <c r="F125" s="102">
        <v>15.832642440894295</v>
      </c>
      <c r="G125" s="102">
        <v>15.393945079733566</v>
      </c>
      <c r="H125" s="102">
        <v>14.795980665133937</v>
      </c>
      <c r="I125" s="102">
        <v>14.499512188884259</v>
      </c>
      <c r="J125" s="102">
        <v>14.278510661085019</v>
      </c>
      <c r="K125" s="102">
        <v>15.512837200366294</v>
      </c>
      <c r="L125" s="102">
        <v>13.98</v>
      </c>
      <c r="M125" s="102">
        <v>14.204000000000001</v>
      </c>
      <c r="N125" s="102">
        <v>13.978</v>
      </c>
      <c r="O125" s="102">
        <v>14.099</v>
      </c>
      <c r="P125" s="102">
        <v>13.778</v>
      </c>
      <c r="Q125" s="102">
        <v>14.221</v>
      </c>
      <c r="R125" s="102">
        <v>12.994999999999999</v>
      </c>
      <c r="S125" s="102">
        <v>13.182</v>
      </c>
      <c r="T125" s="102">
        <v>13.076000000000001</v>
      </c>
      <c r="U125" s="102">
        <v>13.114000000000001</v>
      </c>
      <c r="V125" s="102">
        <v>11.914</v>
      </c>
      <c r="W125" s="102">
        <v>13.055</v>
      </c>
      <c r="X125" s="102">
        <v>12.911</v>
      </c>
      <c r="Y125" s="102"/>
      <c r="Z125" s="120"/>
      <c r="AA125" s="100">
        <f t="shared" si="265"/>
        <v>-1.5695541322955697</v>
      </c>
      <c r="AB125" s="100">
        <f t="shared" si="266"/>
        <v>-3.3843231418310471</v>
      </c>
      <c r="AC125" s="100">
        <f t="shared" si="267"/>
        <v>-1.9084837444441449</v>
      </c>
      <c r="AD125" s="100">
        <f t="shared" si="263"/>
        <v>-0.66070829090042471</v>
      </c>
      <c r="AE125" s="100"/>
      <c r="AF125" s="100">
        <f t="shared" si="264"/>
        <v>-1.1030256606664124</v>
      </c>
    </row>
    <row r="126" spans="1:32" ht="18.75" customHeight="1">
      <c r="A126" s="126" t="s">
        <v>34</v>
      </c>
      <c r="B126" s="106">
        <v>122.884</v>
      </c>
      <c r="C126" s="106">
        <v>121.88</v>
      </c>
      <c r="D126" s="106">
        <v>118.61</v>
      </c>
      <c r="E126" s="106">
        <v>115.851</v>
      </c>
      <c r="F126" s="106">
        <v>113.345</v>
      </c>
      <c r="G126" s="106">
        <v>112.92400000000001</v>
      </c>
      <c r="H126" s="106">
        <v>113.98</v>
      </c>
      <c r="I126" s="106">
        <v>114.038</v>
      </c>
      <c r="J126" s="106">
        <v>113.122</v>
      </c>
      <c r="K126" s="106">
        <v>109.16800000000001</v>
      </c>
      <c r="L126" s="106">
        <v>110.17</v>
      </c>
      <c r="M126" s="106">
        <v>107.64400000000001</v>
      </c>
      <c r="N126" s="106">
        <v>104.003</v>
      </c>
      <c r="O126" s="106">
        <v>101.39</v>
      </c>
      <c r="P126" s="106">
        <v>102.926</v>
      </c>
      <c r="Q126" s="106">
        <v>105.06</v>
      </c>
      <c r="R126" s="106">
        <v>107.648</v>
      </c>
      <c r="S126" s="106">
        <v>110.134</v>
      </c>
      <c r="T126" s="106">
        <v>112.739</v>
      </c>
      <c r="U126" s="106">
        <v>114.771</v>
      </c>
      <c r="V126" s="106">
        <v>111.006</v>
      </c>
      <c r="W126" s="106">
        <v>107.947</v>
      </c>
      <c r="X126" s="106">
        <v>110.967</v>
      </c>
      <c r="Y126" s="102"/>
      <c r="Z126" s="120"/>
      <c r="AA126" s="107">
        <f t="shared" si="265"/>
        <v>-0.46259924897199545</v>
      </c>
      <c r="AB126" s="107">
        <f t="shared" si="266"/>
        <v>-1.6763068590829433</v>
      </c>
      <c r="AC126" s="107">
        <f t="shared" si="267"/>
        <v>-0.49259074712435513</v>
      </c>
      <c r="AD126" s="107">
        <f t="shared" si="263"/>
        <v>6.008664864425306E-2</v>
      </c>
      <c r="AE126" s="100"/>
      <c r="AF126" s="107">
        <f t="shared" si="264"/>
        <v>2.7976692265648846</v>
      </c>
    </row>
    <row r="127" spans="1:32" ht="18.75" customHeight="1">
      <c r="A127" s="127" t="s">
        <v>104</v>
      </c>
      <c r="B127" s="102">
        <f>B128+B129</f>
        <v>112.4019033771107</v>
      </c>
      <c r="C127" s="102">
        <f t="shared" ref="C127:X127" si="268">C128+C129</f>
        <v>110.8335478424015</v>
      </c>
      <c r="D127" s="102">
        <f t="shared" si="268"/>
        <v>108.80810412757974</v>
      </c>
      <c r="E127" s="102">
        <f t="shared" si="268"/>
        <v>105.45502814258911</v>
      </c>
      <c r="F127" s="102">
        <f t="shared" si="268"/>
        <v>101.21628330206379</v>
      </c>
      <c r="G127" s="102">
        <f t="shared" si="268"/>
        <v>99.358295497185736</v>
      </c>
      <c r="H127" s="102">
        <f t="shared" si="268"/>
        <v>97.838055347091938</v>
      </c>
      <c r="I127" s="102">
        <f t="shared" si="268"/>
        <v>94.484575046904325</v>
      </c>
      <c r="J127" s="102">
        <f t="shared" si="268"/>
        <v>90.180030956848029</v>
      </c>
      <c r="K127" s="102">
        <f t="shared" si="268"/>
        <v>80.650012195121946</v>
      </c>
      <c r="L127" s="102">
        <f t="shared" si="268"/>
        <v>78.253000000000014</v>
      </c>
      <c r="M127" s="102">
        <f t="shared" si="268"/>
        <v>74.719000000000008</v>
      </c>
      <c r="N127" s="102">
        <f t="shared" si="268"/>
        <v>70.370999999999995</v>
      </c>
      <c r="O127" s="102">
        <f t="shared" si="268"/>
        <v>68.281999999999996</v>
      </c>
      <c r="P127" s="102">
        <f t="shared" si="268"/>
        <v>69.52000000000001</v>
      </c>
      <c r="Q127" s="102">
        <f t="shared" si="268"/>
        <v>71.274000000000001</v>
      </c>
      <c r="R127" s="102">
        <f t="shared" si="268"/>
        <v>70.213000000000008</v>
      </c>
      <c r="S127" s="102">
        <f t="shared" si="268"/>
        <v>71.162999999999997</v>
      </c>
      <c r="T127" s="102">
        <f t="shared" si="268"/>
        <v>72.44</v>
      </c>
      <c r="U127" s="102">
        <f t="shared" si="268"/>
        <v>72.150000000000006</v>
      </c>
      <c r="V127" s="102">
        <f t="shared" si="268"/>
        <v>70.655000000000001</v>
      </c>
      <c r="W127" s="102">
        <f t="shared" si="268"/>
        <v>71.536000000000001</v>
      </c>
      <c r="X127" s="102">
        <f t="shared" si="268"/>
        <v>72.864000000000004</v>
      </c>
      <c r="Y127" s="102"/>
      <c r="Z127" s="120"/>
      <c r="AA127" s="100">
        <f t="shared" si="265"/>
        <v>-1.9511063890162439</v>
      </c>
      <c r="AB127" s="100">
        <f t="shared" si="266"/>
        <v>-2.4367871959178777</v>
      </c>
      <c r="AC127" s="100">
        <f t="shared" si="267"/>
        <v>-4.6634629684657147</v>
      </c>
      <c r="AD127" s="100">
        <f t="shared" si="263"/>
        <v>-0.59283970793346796</v>
      </c>
      <c r="AE127" s="100"/>
      <c r="AF127" s="100">
        <f t="shared" si="264"/>
        <v>1.8564079624245178</v>
      </c>
    </row>
    <row r="128" spans="1:32" ht="18.75" customHeight="1">
      <c r="A128" s="126" t="s">
        <v>35</v>
      </c>
      <c r="B128" s="102">
        <v>12.811903377110694</v>
      </c>
      <c r="C128" s="102">
        <v>13.1195478424015</v>
      </c>
      <c r="D128" s="102">
        <v>13.308104127579735</v>
      </c>
      <c r="E128" s="102">
        <v>13.318028142589117</v>
      </c>
      <c r="F128" s="102">
        <v>12.762283302063787</v>
      </c>
      <c r="G128" s="102">
        <v>12.891295497185741</v>
      </c>
      <c r="H128" s="102">
        <v>12.792055347091933</v>
      </c>
      <c r="I128" s="102">
        <v>12.593575046904315</v>
      </c>
      <c r="J128" s="102">
        <v>12.534030956848031</v>
      </c>
      <c r="K128" s="102">
        <v>10.708012195121951</v>
      </c>
      <c r="L128" s="102">
        <v>10.579000000000001</v>
      </c>
      <c r="M128" s="102">
        <v>10.679</v>
      </c>
      <c r="N128" s="102">
        <v>10.605</v>
      </c>
      <c r="O128" s="102">
        <v>11.372</v>
      </c>
      <c r="P128" s="102">
        <v>11.896000000000001</v>
      </c>
      <c r="Q128" s="102">
        <v>12.712999999999999</v>
      </c>
      <c r="R128" s="102">
        <v>13.217000000000001</v>
      </c>
      <c r="S128" s="102">
        <v>13.709</v>
      </c>
      <c r="T128" s="102">
        <v>13.936</v>
      </c>
      <c r="U128" s="102">
        <v>13.709</v>
      </c>
      <c r="V128" s="102">
        <v>13.794</v>
      </c>
      <c r="W128" s="102">
        <v>13.776</v>
      </c>
      <c r="X128" s="102">
        <v>14.007</v>
      </c>
      <c r="Y128" s="102"/>
      <c r="Z128" s="120"/>
      <c r="AA128" s="100">
        <f t="shared" si="265"/>
        <v>0.40619782214648126</v>
      </c>
      <c r="AB128" s="100">
        <f t="shared" si="266"/>
        <v>0.12362887404477885</v>
      </c>
      <c r="AC128" s="100">
        <f t="shared" si="267"/>
        <v>-3.8764922547063985</v>
      </c>
      <c r="AD128" s="100">
        <f t="shared" si="263"/>
        <v>2.3666228807450063</v>
      </c>
      <c r="AE128" s="100"/>
      <c r="AF128" s="100">
        <f t="shared" si="264"/>
        <v>1.676829268292682</v>
      </c>
    </row>
    <row r="129" spans="1:32" ht="18.75" customHeight="1">
      <c r="A129" s="128" t="s">
        <v>36</v>
      </c>
      <c r="B129" s="106">
        <v>99.59</v>
      </c>
      <c r="C129" s="106">
        <v>97.713999999999999</v>
      </c>
      <c r="D129" s="106">
        <v>95.5</v>
      </c>
      <c r="E129" s="106">
        <v>92.137</v>
      </c>
      <c r="F129" s="106">
        <v>88.453999999999994</v>
      </c>
      <c r="G129" s="106">
        <v>86.466999999999999</v>
      </c>
      <c r="H129" s="106">
        <v>85.046000000000006</v>
      </c>
      <c r="I129" s="106">
        <v>81.891000000000005</v>
      </c>
      <c r="J129" s="106">
        <v>77.646000000000001</v>
      </c>
      <c r="K129" s="106">
        <v>69.941999999999993</v>
      </c>
      <c r="L129" s="106">
        <v>67.674000000000007</v>
      </c>
      <c r="M129" s="106">
        <v>64.040000000000006</v>
      </c>
      <c r="N129" s="106">
        <v>59.765999999999998</v>
      </c>
      <c r="O129" s="106">
        <v>56.91</v>
      </c>
      <c r="P129" s="106">
        <v>57.624000000000002</v>
      </c>
      <c r="Q129" s="106">
        <v>58.561</v>
      </c>
      <c r="R129" s="106">
        <v>56.996000000000002</v>
      </c>
      <c r="S129" s="106">
        <v>57.454000000000001</v>
      </c>
      <c r="T129" s="106">
        <v>58.503999999999998</v>
      </c>
      <c r="U129" s="106">
        <v>58.441000000000003</v>
      </c>
      <c r="V129" s="106">
        <v>56.860999999999997</v>
      </c>
      <c r="W129" s="106">
        <v>57.76</v>
      </c>
      <c r="X129" s="106">
        <v>58.856999999999999</v>
      </c>
      <c r="Y129" s="102"/>
      <c r="Z129" s="120"/>
      <c r="AA129" s="107">
        <f t="shared" si="265"/>
        <v>-2.3623357633787867</v>
      </c>
      <c r="AB129" s="107">
        <f t="shared" si="266"/>
        <v>-2.7864211268007533</v>
      </c>
      <c r="AC129" s="107">
        <f t="shared" si="267"/>
        <v>-4.7830444825189939</v>
      </c>
      <c r="AD129" s="107">
        <f t="shared" si="263"/>
        <v>-1.1565209961854728</v>
      </c>
      <c r="AE129" s="100"/>
      <c r="AF129" s="107">
        <f t="shared" si="264"/>
        <v>1.8992382271468167</v>
      </c>
    </row>
    <row r="130" spans="1:32" ht="18.75" customHeight="1">
      <c r="A130" s="119" t="s">
        <v>203</v>
      </c>
      <c r="B130" s="115">
        <f>B122+B127</f>
        <v>679.32261763907638</v>
      </c>
      <c r="C130" s="115">
        <f t="shared" ref="C130:X130" si="269">C122+C127</f>
        <v>677.76642196274042</v>
      </c>
      <c r="D130" s="115">
        <f t="shared" si="269"/>
        <v>650.32429239174689</v>
      </c>
      <c r="E130" s="115">
        <f t="shared" si="269"/>
        <v>640.70393615955732</v>
      </c>
      <c r="F130" s="115">
        <f t="shared" si="269"/>
        <v>611.13892574295801</v>
      </c>
      <c r="G130" s="115">
        <f t="shared" si="269"/>
        <v>598.43624057691932</v>
      </c>
      <c r="H130" s="115">
        <f t="shared" si="269"/>
        <v>586.96403601222596</v>
      </c>
      <c r="I130" s="115">
        <f t="shared" si="269"/>
        <v>574.44208723578856</v>
      </c>
      <c r="J130" s="115">
        <f t="shared" si="269"/>
        <v>560.96454161793304</v>
      </c>
      <c r="K130" s="115">
        <f t="shared" si="269"/>
        <v>543.31784939548822</v>
      </c>
      <c r="L130" s="115">
        <f t="shared" si="269"/>
        <v>511.90899999999999</v>
      </c>
      <c r="M130" s="115">
        <f t="shared" si="269"/>
        <v>495.702</v>
      </c>
      <c r="N130" s="115">
        <f t="shared" si="269"/>
        <v>484.57899999999995</v>
      </c>
      <c r="O130" s="115">
        <f t="shared" si="269"/>
        <v>465.25799999999998</v>
      </c>
      <c r="P130" s="115">
        <f t="shared" si="269"/>
        <v>451.41899999999998</v>
      </c>
      <c r="Q130" s="115">
        <f t="shared" si="269"/>
        <v>448.827</v>
      </c>
      <c r="R130" s="115">
        <f t="shared" si="269"/>
        <v>441.87600000000003</v>
      </c>
      <c r="S130" s="115">
        <f t="shared" si="269"/>
        <v>434.42</v>
      </c>
      <c r="T130" s="115">
        <f t="shared" si="269"/>
        <v>436.79</v>
      </c>
      <c r="U130" s="115">
        <f t="shared" si="269"/>
        <v>434.83000000000004</v>
      </c>
      <c r="V130" s="115">
        <f t="shared" si="269"/>
        <v>426.88299999999992</v>
      </c>
      <c r="W130" s="115">
        <f t="shared" si="269"/>
        <v>419.16699999999997</v>
      </c>
      <c r="X130" s="115">
        <f t="shared" si="269"/>
        <v>419.84400000000005</v>
      </c>
      <c r="Y130" s="102"/>
      <c r="Z130" s="120"/>
      <c r="AA130" s="97">
        <f t="shared" si="265"/>
        <v>-2.16358290653198</v>
      </c>
      <c r="AB130" s="97">
        <f t="shared" si="266"/>
        <v>-2.5036488485973507</v>
      </c>
      <c r="AC130" s="97">
        <f t="shared" si="267"/>
        <v>-3.0751861009484793</v>
      </c>
      <c r="AD130" s="97">
        <f t="shared" si="263"/>
        <v>-1.6386232575545612</v>
      </c>
      <c r="AE130" s="100"/>
      <c r="AF130" s="97">
        <f t="shared" si="264"/>
        <v>0.16151080595564007</v>
      </c>
    </row>
    <row r="131" spans="1:32" ht="15" customHeight="1">
      <c r="A131" s="61" t="s">
        <v>31</v>
      </c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2"/>
      <c r="Y131" s="102"/>
      <c r="Z131" s="120"/>
      <c r="AA131" s="100"/>
      <c r="AB131" s="100"/>
      <c r="AC131" s="100"/>
      <c r="AD131" s="100"/>
      <c r="AE131" s="100"/>
      <c r="AF131" s="100"/>
    </row>
    <row r="132" spans="1:32" ht="15" customHeight="1">
      <c r="A132" s="387" t="s">
        <v>359</v>
      </c>
      <c r="B132" s="387"/>
      <c r="C132" s="387"/>
      <c r="D132" s="387"/>
      <c r="E132" s="387"/>
      <c r="F132" s="387"/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61"/>
      <c r="S132" s="61"/>
      <c r="T132" s="199"/>
      <c r="U132" s="199"/>
      <c r="V132" s="199"/>
      <c r="W132" s="199"/>
      <c r="X132" s="199"/>
      <c r="Y132" s="199"/>
      <c r="Z132" s="199"/>
      <c r="AA132" s="100"/>
      <c r="AB132" s="100"/>
      <c r="AC132" s="100"/>
      <c r="AD132" s="100"/>
      <c r="AE132" s="100"/>
      <c r="AF132" s="100"/>
    </row>
    <row r="133" spans="1:32" ht="15" customHeight="1">
      <c r="A133" s="118" t="s">
        <v>360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61"/>
      <c r="S133" s="61"/>
      <c r="T133" s="61"/>
      <c r="U133" s="61"/>
      <c r="V133" s="61"/>
      <c r="W133" s="61"/>
      <c r="X133" s="61"/>
      <c r="Y133" s="61"/>
      <c r="Z133" s="120"/>
      <c r="AA133" s="100"/>
      <c r="AB133" s="100"/>
      <c r="AC133" s="100"/>
      <c r="AD133" s="100"/>
      <c r="AE133" s="100"/>
      <c r="AF133" s="100"/>
    </row>
    <row r="134" spans="1:32" ht="15" customHeight="1">
      <c r="A134" s="123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102"/>
      <c r="W134" s="102"/>
      <c r="X134" s="102"/>
      <c r="Y134" s="102"/>
      <c r="Z134" s="120"/>
      <c r="AA134" s="100"/>
      <c r="AB134" s="100"/>
      <c r="AC134" s="100"/>
      <c r="AD134" s="100"/>
      <c r="AE134" s="100"/>
      <c r="AF134" s="100"/>
    </row>
    <row r="135" spans="1:32" ht="15" customHeight="1">
      <c r="A135" s="123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20"/>
      <c r="AA135" s="100"/>
      <c r="AB135" s="100"/>
      <c r="AC135" s="100"/>
      <c r="AD135" s="100"/>
      <c r="AE135" s="100"/>
      <c r="AF135" s="100"/>
    </row>
    <row r="136" spans="1:32" ht="15" customHeight="1">
      <c r="A136" s="123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102"/>
      <c r="W136" s="102"/>
      <c r="X136" s="102"/>
      <c r="Y136" s="102"/>
      <c r="Z136" s="120"/>
      <c r="AA136" s="100"/>
      <c r="AB136" s="100"/>
      <c r="AC136" s="100"/>
      <c r="AD136" s="100"/>
      <c r="AE136" s="100"/>
      <c r="AF136" s="100"/>
    </row>
    <row r="137" spans="1:32" ht="40.5" customHeight="1">
      <c r="A137" s="171" t="s">
        <v>37</v>
      </c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20"/>
      <c r="AA137" s="100"/>
      <c r="AB137" s="100"/>
      <c r="AC137" s="100"/>
      <c r="AD137" s="100"/>
      <c r="AE137" s="100"/>
      <c r="AF137" s="100"/>
    </row>
    <row r="138" spans="1:32" ht="32.25" customHeight="1">
      <c r="A138" s="172"/>
      <c r="B138" s="385">
        <v>2000</v>
      </c>
      <c r="C138" s="385">
        <v>2001</v>
      </c>
      <c r="D138" s="385">
        <v>2002</v>
      </c>
      <c r="E138" s="385">
        <v>2003</v>
      </c>
      <c r="F138" s="385">
        <v>2004</v>
      </c>
      <c r="G138" s="385">
        <v>2005</v>
      </c>
      <c r="H138" s="385">
        <v>2006</v>
      </c>
      <c r="I138" s="385">
        <v>2007</v>
      </c>
      <c r="J138" s="385">
        <v>2008</v>
      </c>
      <c r="K138" s="385">
        <v>2009</v>
      </c>
      <c r="L138" s="385">
        <v>2010</v>
      </c>
      <c r="M138" s="385">
        <v>2011</v>
      </c>
      <c r="N138" s="385">
        <v>2012</v>
      </c>
      <c r="O138" s="385">
        <v>2013</v>
      </c>
      <c r="P138" s="385">
        <v>2014</v>
      </c>
      <c r="Q138" s="385">
        <v>2015</v>
      </c>
      <c r="R138" s="385">
        <v>2016</v>
      </c>
      <c r="S138" s="385">
        <v>2017</v>
      </c>
      <c r="T138" s="385">
        <v>2018</v>
      </c>
      <c r="U138" s="385">
        <v>2019</v>
      </c>
      <c r="V138" s="385">
        <v>2020</v>
      </c>
      <c r="W138" s="385">
        <v>2021</v>
      </c>
      <c r="X138" s="385">
        <v>2022</v>
      </c>
      <c r="Y138" s="385" t="s">
        <v>195</v>
      </c>
      <c r="Z138" s="120"/>
      <c r="AA138" s="397" t="s">
        <v>154</v>
      </c>
      <c r="AB138" s="398"/>
      <c r="AC138" s="398"/>
      <c r="AD138" s="398"/>
      <c r="AE138" s="209"/>
      <c r="AF138" s="210" t="s">
        <v>18</v>
      </c>
    </row>
    <row r="139" spans="1:32" s="93" customFormat="1" ht="14.25" customHeight="1">
      <c r="A139" s="173"/>
      <c r="B139" s="386"/>
      <c r="C139" s="386"/>
      <c r="D139" s="386"/>
      <c r="E139" s="386"/>
      <c r="F139" s="386"/>
      <c r="G139" s="386"/>
      <c r="H139" s="386"/>
      <c r="I139" s="386"/>
      <c r="J139" s="386"/>
      <c r="K139" s="386"/>
      <c r="L139" s="386"/>
      <c r="M139" s="386"/>
      <c r="N139" s="386"/>
      <c r="O139" s="386"/>
      <c r="P139" s="386"/>
      <c r="Q139" s="386"/>
      <c r="R139" s="386"/>
      <c r="S139" s="386"/>
      <c r="T139" s="386"/>
      <c r="U139" s="386"/>
      <c r="V139" s="386"/>
      <c r="W139" s="386"/>
      <c r="X139" s="386"/>
      <c r="Y139" s="386"/>
      <c r="Z139" s="120"/>
      <c r="AA139" s="174" t="s">
        <v>196</v>
      </c>
      <c r="AB139" s="174" t="s">
        <v>19</v>
      </c>
      <c r="AC139" s="174" t="s">
        <v>20</v>
      </c>
      <c r="AD139" s="174" t="s">
        <v>197</v>
      </c>
      <c r="AE139" s="95"/>
      <c r="AF139" s="174" t="s">
        <v>198</v>
      </c>
    </row>
    <row r="140" spans="1:32" ht="18.75" customHeight="1">
      <c r="A140" s="96" t="s">
        <v>32</v>
      </c>
      <c r="B140" s="129">
        <v>50400.58600000001</v>
      </c>
      <c r="C140" s="129">
        <v>51125.576000000001</v>
      </c>
      <c r="D140" s="129">
        <v>50228.847999999998</v>
      </c>
      <c r="E140" s="129">
        <v>49329.680000000008</v>
      </c>
      <c r="F140" s="129">
        <v>54105.334999999999</v>
      </c>
      <c r="G140" s="129">
        <v>56857.534</v>
      </c>
      <c r="H140" s="129">
        <v>63494.288999999997</v>
      </c>
      <c r="I140" s="129">
        <v>68003.210000000021</v>
      </c>
      <c r="J140" s="129">
        <v>73100.198000000004</v>
      </c>
      <c r="K140" s="129">
        <v>59990.580999999998</v>
      </c>
      <c r="L140" s="129">
        <v>67738.384999999995</v>
      </c>
      <c r="M140" s="129">
        <v>68051.805999999997</v>
      </c>
      <c r="N140" s="129">
        <v>64411.46699999999</v>
      </c>
      <c r="O140" s="129">
        <v>65653.043000000005</v>
      </c>
      <c r="P140" s="129">
        <v>69336.282000000007</v>
      </c>
      <c r="Q140" s="129">
        <v>71662.021999999997</v>
      </c>
      <c r="R140" s="129">
        <v>73000.228000000003</v>
      </c>
      <c r="S140" s="129">
        <v>81850.122000000003</v>
      </c>
      <c r="T140" s="129">
        <v>88268.122000000003</v>
      </c>
      <c r="U140" s="129">
        <v>92483.459000000003</v>
      </c>
      <c r="V140" s="129">
        <v>78910.615000000005</v>
      </c>
      <c r="W140" s="129">
        <v>95961.107999999993</v>
      </c>
      <c r="X140" s="202">
        <v>126570.94900000001</v>
      </c>
      <c r="Y140" s="202">
        <v>124129.76000000001</v>
      </c>
      <c r="Z140" s="120"/>
      <c r="AA140" s="124">
        <f t="shared" ref="AA140:AA149" si="270">((Y140/B140)^(1/23)-1)*100</f>
        <v>3.9966009084692722</v>
      </c>
      <c r="AB140" s="124">
        <f t="shared" ref="AB140:AB149" si="271">((G140/B140)^(1/5)-1)*100</f>
        <v>2.4402162898403024</v>
      </c>
      <c r="AC140" s="124">
        <f t="shared" ref="AC140:AC149" si="272">((L140/G140)^(1/5)-1)*100</f>
        <v>3.5641305909807297</v>
      </c>
      <c r="AD140" s="130">
        <f t="shared" ref="AD140:AD149" si="273">((Y140/L140)^(1/13)-1)*100</f>
        <v>4.7692726909809302</v>
      </c>
      <c r="AE140" s="100"/>
      <c r="AF140" s="130">
        <f t="shared" ref="AF140:AF149" si="274">(Y140-X140)/X140*100</f>
        <v>-1.9287119353114737</v>
      </c>
    </row>
    <row r="141" spans="1:32" ht="18.75" customHeight="1">
      <c r="A141" s="125" t="s">
        <v>204</v>
      </c>
      <c r="B141" s="111">
        <f>B143+B144+B145</f>
        <v>5557.3858979978195</v>
      </c>
      <c r="C141" s="111">
        <f t="shared" ref="C141:Y141" si="275">C143+C144+C145</f>
        <v>6040.1976860554314</v>
      </c>
      <c r="D141" s="111">
        <f t="shared" si="275"/>
        <v>5986.6328134772939</v>
      </c>
      <c r="E141" s="111">
        <f t="shared" si="275"/>
        <v>5917.6419821414347</v>
      </c>
      <c r="F141" s="111">
        <f t="shared" si="275"/>
        <v>6253.8297524781801</v>
      </c>
      <c r="G141" s="111">
        <f t="shared" si="275"/>
        <v>6245.646884357333</v>
      </c>
      <c r="H141" s="111">
        <f t="shared" si="275"/>
        <v>6910.4260687428623</v>
      </c>
      <c r="I141" s="111">
        <f t="shared" si="275"/>
        <v>7787.2128673531943</v>
      </c>
      <c r="J141" s="111">
        <f t="shared" si="275"/>
        <v>8535.9661653648909</v>
      </c>
      <c r="K141" s="111">
        <f t="shared" si="275"/>
        <v>7813.5332740551803</v>
      </c>
      <c r="L141" s="111">
        <f t="shared" si="275"/>
        <v>8394.5429999999997</v>
      </c>
      <c r="M141" s="111">
        <f t="shared" si="275"/>
        <v>9111.4080000000013</v>
      </c>
      <c r="N141" s="111">
        <f t="shared" si="275"/>
        <v>8841.514000000001</v>
      </c>
      <c r="O141" s="111">
        <f t="shared" si="275"/>
        <v>9152.6859999999997</v>
      </c>
      <c r="P141" s="111">
        <f t="shared" si="275"/>
        <v>8976.5079999999998</v>
      </c>
      <c r="Q141" s="111">
        <f t="shared" si="275"/>
        <v>9421.4169999999995</v>
      </c>
      <c r="R141" s="111">
        <f t="shared" si="275"/>
        <v>9756.112000000001</v>
      </c>
      <c r="S141" s="111">
        <f t="shared" si="275"/>
        <v>10312.723</v>
      </c>
      <c r="T141" s="111">
        <f t="shared" si="275"/>
        <v>10783.973</v>
      </c>
      <c r="U141" s="111">
        <f t="shared" si="275"/>
        <v>11012.975</v>
      </c>
      <c r="V141" s="111">
        <f t="shared" si="275"/>
        <v>10628.654</v>
      </c>
      <c r="W141" s="111">
        <f t="shared" si="275"/>
        <v>11906.994999999999</v>
      </c>
      <c r="X141" s="111">
        <f t="shared" si="275"/>
        <v>15121.383000000002</v>
      </c>
      <c r="Y141" s="111">
        <f t="shared" si="275"/>
        <v>16056.734705094725</v>
      </c>
      <c r="Z141" s="120"/>
      <c r="AA141" s="110">
        <f t="shared" si="270"/>
        <v>4.7211019095979134</v>
      </c>
      <c r="AB141" s="110">
        <f t="shared" si="271"/>
        <v>2.3626155481997202</v>
      </c>
      <c r="AC141" s="110">
        <f t="shared" si="272"/>
        <v>6.092315055242481</v>
      </c>
      <c r="AD141" s="110">
        <f t="shared" si="273"/>
        <v>5.115356416457395</v>
      </c>
      <c r="AE141" s="100"/>
      <c r="AF141" s="110">
        <f t="shared" si="274"/>
        <v>6.1856227376472308</v>
      </c>
    </row>
    <row r="142" spans="1:32" ht="18.75" customHeight="1">
      <c r="A142" s="182" t="s">
        <v>201</v>
      </c>
      <c r="B142" s="102">
        <v>5499.1707773759263</v>
      </c>
      <c r="C142" s="102">
        <v>5975.2357872775474</v>
      </c>
      <c r="D142" s="102">
        <v>5910.7200778757551</v>
      </c>
      <c r="E142" s="102">
        <v>5846.6800825247146</v>
      </c>
      <c r="F142" s="102">
        <v>6158.7271850534025</v>
      </c>
      <c r="G142" s="102">
        <v>6144.6346513464723</v>
      </c>
      <c r="H142" s="102">
        <v>6794.5937149828542</v>
      </c>
      <c r="I142" s="102">
        <v>7700.429189815005</v>
      </c>
      <c r="J142" s="102">
        <v>8483.3868030779395</v>
      </c>
      <c r="K142" s="102">
        <v>7739.0240953135917</v>
      </c>
      <c r="L142" s="102">
        <v>8275.94</v>
      </c>
      <c r="M142" s="102">
        <v>8972.9390000000021</v>
      </c>
      <c r="N142" s="102">
        <v>8711.7050000000017</v>
      </c>
      <c r="O142" s="102">
        <v>9021.9650000000001</v>
      </c>
      <c r="P142" s="102">
        <v>8829.4660000000003</v>
      </c>
      <c r="Q142" s="102">
        <v>9250.8529999999992</v>
      </c>
      <c r="R142" s="102">
        <v>9557.5060000000012</v>
      </c>
      <c r="S142" s="102">
        <v>10112.525000000001</v>
      </c>
      <c r="T142" s="102">
        <v>10569.566000000001</v>
      </c>
      <c r="U142" s="102">
        <v>10773.989999999998</v>
      </c>
      <c r="V142" s="102">
        <v>10356.708000000001</v>
      </c>
      <c r="W142" s="102">
        <v>11586.200999999999</v>
      </c>
      <c r="X142" s="102">
        <v>14764.95</v>
      </c>
      <c r="Y142" s="102">
        <v>15698.810342799819</v>
      </c>
      <c r="Z142" s="120"/>
      <c r="AA142" s="100">
        <f t="shared" ref="AA142" si="276">((Y142/B142)^(1/23)-1)*100</f>
        <v>4.6664203053784492</v>
      </c>
      <c r="AB142" s="100">
        <f t="shared" ref="AB142" si="277">((G142/B142)^(1/5)-1)*100</f>
        <v>2.2444567448813402</v>
      </c>
      <c r="AC142" s="100">
        <f t="shared" ref="AC142" si="278">((L142/G142)^(1/5)-1)*100</f>
        <v>6.1363757267101082</v>
      </c>
      <c r="AD142" s="100">
        <f t="shared" ref="AD142" si="279">((Y142/L142)^(1/13)-1)*100</f>
        <v>5.0481518491712452</v>
      </c>
      <c r="AE142" s="100"/>
      <c r="AF142" s="100">
        <f t="shared" ref="AF142" si="280">(Y142-X142)/X142*100</f>
        <v>6.3248459547768103</v>
      </c>
    </row>
    <row r="143" spans="1:32" ht="18.75" customHeight="1">
      <c r="A143" s="126" t="s">
        <v>33</v>
      </c>
      <c r="B143" s="102">
        <v>1792.9658865317595</v>
      </c>
      <c r="C143" s="102">
        <v>2013.9706768079318</v>
      </c>
      <c r="D143" s="102">
        <v>1956.9124424117499</v>
      </c>
      <c r="E143" s="102">
        <v>1859.3769475987538</v>
      </c>
      <c r="F143" s="102">
        <v>1954.3157547911749</v>
      </c>
      <c r="G143" s="102">
        <v>1923.7099738571949</v>
      </c>
      <c r="H143" s="102">
        <v>1971.0878501186698</v>
      </c>
      <c r="I143" s="102">
        <v>2411.0852727567049</v>
      </c>
      <c r="J143" s="102">
        <v>2712.2355287742466</v>
      </c>
      <c r="K143" s="102">
        <v>2210.8861470218981</v>
      </c>
      <c r="L143" s="102">
        <v>2506.672</v>
      </c>
      <c r="M143" s="102">
        <v>2751.9060000000004</v>
      </c>
      <c r="N143" s="102">
        <v>2686.4230000000002</v>
      </c>
      <c r="O143" s="102">
        <v>2740.46</v>
      </c>
      <c r="P143" s="102">
        <v>2567.768</v>
      </c>
      <c r="Q143" s="102">
        <v>2731.154</v>
      </c>
      <c r="R143" s="102">
        <v>2828.3860000000004</v>
      </c>
      <c r="S143" s="102">
        <v>2966.8120000000004</v>
      </c>
      <c r="T143" s="102">
        <v>3149.4259999999999</v>
      </c>
      <c r="U143" s="102">
        <v>3110.3290000000002</v>
      </c>
      <c r="V143" s="102">
        <v>3182.67</v>
      </c>
      <c r="W143" s="102">
        <v>3604.1259999999997</v>
      </c>
      <c r="X143" s="102">
        <v>4581.4650000000001</v>
      </c>
      <c r="Y143" s="102">
        <v>4520.2759594149347</v>
      </c>
      <c r="Z143" s="120"/>
      <c r="AA143" s="100">
        <f t="shared" si="270"/>
        <v>4.1023568274498379</v>
      </c>
      <c r="AB143" s="100">
        <f t="shared" si="271"/>
        <v>1.4176432136634221</v>
      </c>
      <c r="AC143" s="100">
        <f t="shared" si="272"/>
        <v>5.4366460802867111</v>
      </c>
      <c r="AD143" s="100">
        <f t="shared" si="273"/>
        <v>4.639943217739817</v>
      </c>
      <c r="AE143" s="100"/>
      <c r="AF143" s="100">
        <f t="shared" si="274"/>
        <v>-1.3355780429418409</v>
      </c>
    </row>
    <row r="144" spans="1:32" ht="18.75" customHeight="1">
      <c r="A144" s="126" t="s">
        <v>202</v>
      </c>
      <c r="B144" s="102">
        <v>119.43701146605929</v>
      </c>
      <c r="C144" s="102">
        <v>121.96200924749917</v>
      </c>
      <c r="D144" s="102">
        <v>118.35437106554343</v>
      </c>
      <c r="E144" s="102">
        <v>116.30203454268027</v>
      </c>
      <c r="F144" s="102">
        <v>132.88999768700529</v>
      </c>
      <c r="G144" s="102">
        <v>134.37191050013817</v>
      </c>
      <c r="H144" s="102">
        <v>209.11121862419247</v>
      </c>
      <c r="I144" s="102">
        <v>231.42559459648928</v>
      </c>
      <c r="J144" s="102">
        <v>227.3376365906432</v>
      </c>
      <c r="K144" s="102">
        <v>268.31112703328233</v>
      </c>
      <c r="L144" s="102">
        <v>277.13099999999997</v>
      </c>
      <c r="M144" s="102">
        <v>281.16500000000002</v>
      </c>
      <c r="N144" s="102">
        <v>273.77699999999999</v>
      </c>
      <c r="O144" s="102">
        <v>281.64299999999997</v>
      </c>
      <c r="P144" s="102">
        <v>309.71300000000002</v>
      </c>
      <c r="Q144" s="102">
        <v>363.50599999999997</v>
      </c>
      <c r="R144" s="102">
        <v>369.42899999999997</v>
      </c>
      <c r="S144" s="102">
        <v>387.91500000000002</v>
      </c>
      <c r="T144" s="102">
        <v>395.315</v>
      </c>
      <c r="U144" s="102">
        <v>396.46899999999999</v>
      </c>
      <c r="V144" s="102">
        <v>387.17899999999997</v>
      </c>
      <c r="W144" s="102">
        <v>418.471</v>
      </c>
      <c r="X144" s="102">
        <v>531.76700000000005</v>
      </c>
      <c r="Y144" s="102">
        <v>526.92194460337873</v>
      </c>
      <c r="Z144" s="120"/>
      <c r="AA144" s="100">
        <f t="shared" si="270"/>
        <v>6.6660976571590647</v>
      </c>
      <c r="AB144" s="100">
        <f t="shared" si="271"/>
        <v>2.3844290562642367</v>
      </c>
      <c r="AC144" s="100">
        <f t="shared" si="272"/>
        <v>15.578039481243632</v>
      </c>
      <c r="AD144" s="100">
        <f t="shared" si="273"/>
        <v>5.0669788203996369</v>
      </c>
      <c r="AE144" s="100"/>
      <c r="AF144" s="100">
        <f t="shared" si="274"/>
        <v>-0.91112374341042568</v>
      </c>
    </row>
    <row r="145" spans="1:32" ht="18.75" customHeight="1">
      <c r="A145" s="126" t="s">
        <v>34</v>
      </c>
      <c r="B145" s="106">
        <v>3644.9830000000002</v>
      </c>
      <c r="C145" s="106">
        <v>3904.2649999999999</v>
      </c>
      <c r="D145" s="106">
        <v>3911.366</v>
      </c>
      <c r="E145" s="106">
        <v>3941.9630000000002</v>
      </c>
      <c r="F145" s="106">
        <v>4166.6239999999998</v>
      </c>
      <c r="G145" s="106">
        <v>4187.5649999999996</v>
      </c>
      <c r="H145" s="106">
        <v>4730.2269999999999</v>
      </c>
      <c r="I145" s="106">
        <v>5144.7020000000002</v>
      </c>
      <c r="J145" s="106">
        <v>5596.393</v>
      </c>
      <c r="K145" s="106">
        <v>5334.3360000000002</v>
      </c>
      <c r="L145" s="106">
        <v>5610.74</v>
      </c>
      <c r="M145" s="106">
        <v>6078.3370000000004</v>
      </c>
      <c r="N145" s="106">
        <v>5881.3140000000003</v>
      </c>
      <c r="O145" s="106">
        <v>6130.5829999999996</v>
      </c>
      <c r="P145" s="106">
        <v>6099.027</v>
      </c>
      <c r="Q145" s="106">
        <v>6326.7569999999996</v>
      </c>
      <c r="R145" s="106">
        <v>6558.2969999999996</v>
      </c>
      <c r="S145" s="106">
        <v>6957.9960000000001</v>
      </c>
      <c r="T145" s="106">
        <v>7239.232</v>
      </c>
      <c r="U145" s="106">
        <v>7506.1769999999997</v>
      </c>
      <c r="V145" s="106">
        <v>7058.8050000000003</v>
      </c>
      <c r="W145" s="106">
        <v>7884.3979999999992</v>
      </c>
      <c r="X145" s="106">
        <v>10008.151000000002</v>
      </c>
      <c r="Y145" s="106">
        <v>11009.536801076412</v>
      </c>
      <c r="Z145" s="120"/>
      <c r="AA145" s="107">
        <f t="shared" si="270"/>
        <v>4.9234984119631342</v>
      </c>
      <c r="AB145" s="107">
        <f t="shared" si="271"/>
        <v>2.8142260931302898</v>
      </c>
      <c r="AC145" s="107">
        <f t="shared" si="272"/>
        <v>6.025838700559194</v>
      </c>
      <c r="AD145" s="107">
        <f t="shared" si="273"/>
        <v>5.3220118632310909</v>
      </c>
      <c r="AE145" s="100"/>
      <c r="AF145" s="107">
        <f t="shared" si="274"/>
        <v>10.005702362768213</v>
      </c>
    </row>
    <row r="146" spans="1:32" ht="18.75" customHeight="1">
      <c r="A146" s="127" t="s">
        <v>104</v>
      </c>
      <c r="B146" s="102">
        <f>B147+B148</f>
        <v>1720.3521020021813</v>
      </c>
      <c r="C146" s="102">
        <f t="shared" ref="C146:Y146" si="281">C147+C148</f>
        <v>1749.8903139445688</v>
      </c>
      <c r="D146" s="102">
        <f t="shared" si="281"/>
        <v>1728.4311865227064</v>
      </c>
      <c r="E146" s="102">
        <f t="shared" si="281"/>
        <v>1668.153017858566</v>
      </c>
      <c r="F146" s="102">
        <f t="shared" si="281"/>
        <v>1715.9742475218195</v>
      </c>
      <c r="G146" s="102">
        <f t="shared" si="281"/>
        <v>1714.3091156426669</v>
      </c>
      <c r="H146" s="102">
        <f t="shared" si="281"/>
        <v>1805.1389312571373</v>
      </c>
      <c r="I146" s="102">
        <f t="shared" si="281"/>
        <v>2009.449132646806</v>
      </c>
      <c r="J146" s="102">
        <f t="shared" si="281"/>
        <v>1985.1578346351102</v>
      </c>
      <c r="K146" s="102">
        <f t="shared" si="281"/>
        <v>1705.0967259448196</v>
      </c>
      <c r="L146" s="102">
        <f t="shared" si="281"/>
        <v>1931.827</v>
      </c>
      <c r="M146" s="102">
        <f t="shared" si="281"/>
        <v>1952.88</v>
      </c>
      <c r="N146" s="102">
        <f t="shared" si="281"/>
        <v>1760.578</v>
      </c>
      <c r="O146" s="102">
        <f t="shared" si="281"/>
        <v>1849.172</v>
      </c>
      <c r="P146" s="102">
        <f t="shared" si="281"/>
        <v>1970.4099999999999</v>
      </c>
      <c r="Q146" s="102">
        <f t="shared" si="281"/>
        <v>2029.329</v>
      </c>
      <c r="R146" s="102">
        <f t="shared" si="281"/>
        <v>2110.4839999999999</v>
      </c>
      <c r="S146" s="102">
        <f t="shared" si="281"/>
        <v>2242.6150000000002</v>
      </c>
      <c r="T146" s="102">
        <f t="shared" si="281"/>
        <v>2413.3289999999997</v>
      </c>
      <c r="U146" s="102">
        <f t="shared" si="281"/>
        <v>2443.348</v>
      </c>
      <c r="V146" s="102">
        <f t="shared" si="281"/>
        <v>2149.5889999999999</v>
      </c>
      <c r="W146" s="102">
        <f t="shared" si="281"/>
        <v>2676.3049999999998</v>
      </c>
      <c r="X146" s="102">
        <f t="shared" si="281"/>
        <v>3580.0049999999997</v>
      </c>
      <c r="Y146" s="102">
        <f t="shared" si="281"/>
        <v>3182.1425833573958</v>
      </c>
      <c r="Z146" s="120"/>
      <c r="AA146" s="100">
        <f t="shared" si="270"/>
        <v>2.7100978985777679</v>
      </c>
      <c r="AB146" s="100">
        <f t="shared" si="271"/>
        <v>-7.0351819701530705E-2</v>
      </c>
      <c r="AC146" s="100">
        <f t="shared" si="272"/>
        <v>2.4178888506889429</v>
      </c>
      <c r="AD146" s="100">
        <f t="shared" si="273"/>
        <v>3.9137899913503027</v>
      </c>
      <c r="AE146" s="100"/>
      <c r="AF146" s="100">
        <f t="shared" si="274"/>
        <v>-11.113459803620495</v>
      </c>
    </row>
    <row r="147" spans="1:32" ht="18.75" customHeight="1">
      <c r="A147" s="126" t="s">
        <v>35</v>
      </c>
      <c r="B147" s="102">
        <v>271.15610200218146</v>
      </c>
      <c r="C147" s="102">
        <v>239.26231394456875</v>
      </c>
      <c r="D147" s="102">
        <v>224.55118652270642</v>
      </c>
      <c r="E147" s="102">
        <v>207.70601785856618</v>
      </c>
      <c r="F147" s="102">
        <v>176.59824752181947</v>
      </c>
      <c r="G147" s="102">
        <v>157.80711564266707</v>
      </c>
      <c r="H147" s="102">
        <v>145.6929312571375</v>
      </c>
      <c r="I147" s="102">
        <v>196.15413264680583</v>
      </c>
      <c r="J147" s="102">
        <v>187.83783463511023</v>
      </c>
      <c r="K147" s="102">
        <v>124.95872594481958</v>
      </c>
      <c r="L147" s="102">
        <v>188.19300000000001</v>
      </c>
      <c r="M147" s="102">
        <v>215.774</v>
      </c>
      <c r="N147" s="102">
        <v>207.73</v>
      </c>
      <c r="O147" s="102">
        <v>263.74799999999999</v>
      </c>
      <c r="P147" s="102">
        <v>266.572</v>
      </c>
      <c r="Q147" s="102">
        <v>253.08799999999999</v>
      </c>
      <c r="R147" s="102">
        <v>267.31099999999998</v>
      </c>
      <c r="S147" s="102">
        <v>271.97500000000002</v>
      </c>
      <c r="T147" s="102">
        <v>284.24700000000001</v>
      </c>
      <c r="U147" s="102">
        <v>282.16500000000002</v>
      </c>
      <c r="V147" s="102">
        <v>280.21800000000002</v>
      </c>
      <c r="W147" s="102">
        <v>363.16300000000001</v>
      </c>
      <c r="X147" s="102">
        <v>536.16700000000003</v>
      </c>
      <c r="Y147" s="102">
        <v>506.8754373414111</v>
      </c>
      <c r="Z147" s="120"/>
      <c r="AA147" s="100">
        <f t="shared" si="270"/>
        <v>2.7571983835867453</v>
      </c>
      <c r="AB147" s="100">
        <f t="shared" si="271"/>
        <v>-10.260955722355892</v>
      </c>
      <c r="AC147" s="100">
        <f t="shared" si="272"/>
        <v>3.584643735524029</v>
      </c>
      <c r="AD147" s="100">
        <f t="shared" si="273"/>
        <v>7.9194763307146587</v>
      </c>
      <c r="AE147" s="100"/>
      <c r="AF147" s="100">
        <f t="shared" si="274"/>
        <v>-5.463141644037945</v>
      </c>
    </row>
    <row r="148" spans="1:32" ht="18.75" customHeight="1">
      <c r="A148" s="128" t="s">
        <v>36</v>
      </c>
      <c r="B148" s="106">
        <v>1449.1959999999999</v>
      </c>
      <c r="C148" s="106">
        <v>1510.6279999999999</v>
      </c>
      <c r="D148" s="106">
        <v>1503.88</v>
      </c>
      <c r="E148" s="106">
        <v>1460.4469999999999</v>
      </c>
      <c r="F148" s="106">
        <v>1539.376</v>
      </c>
      <c r="G148" s="106">
        <v>1556.502</v>
      </c>
      <c r="H148" s="106">
        <v>1659.4459999999999</v>
      </c>
      <c r="I148" s="106">
        <v>1813.2950000000001</v>
      </c>
      <c r="J148" s="106">
        <v>1797.32</v>
      </c>
      <c r="K148" s="106">
        <v>1580.1379999999999</v>
      </c>
      <c r="L148" s="106">
        <v>1743.634</v>
      </c>
      <c r="M148" s="106">
        <v>1737.106</v>
      </c>
      <c r="N148" s="106">
        <v>1552.848</v>
      </c>
      <c r="O148" s="106">
        <v>1585.424</v>
      </c>
      <c r="P148" s="106">
        <v>1703.838</v>
      </c>
      <c r="Q148" s="106">
        <v>1776.241</v>
      </c>
      <c r="R148" s="106">
        <v>1843.173</v>
      </c>
      <c r="S148" s="106">
        <v>1970.64</v>
      </c>
      <c r="T148" s="106">
        <v>2129.0819999999999</v>
      </c>
      <c r="U148" s="106">
        <v>2161.183</v>
      </c>
      <c r="V148" s="106">
        <v>1869.3709999999999</v>
      </c>
      <c r="W148" s="106">
        <v>2313.1419999999998</v>
      </c>
      <c r="X148" s="102">
        <v>3043.8379999999997</v>
      </c>
      <c r="Y148" s="102">
        <v>2675.2671460159845</v>
      </c>
      <c r="Z148" s="120"/>
      <c r="AA148" s="107">
        <f t="shared" si="270"/>
        <v>2.7012320116460264</v>
      </c>
      <c r="AB148" s="107">
        <f t="shared" si="271"/>
        <v>1.4388953738619037</v>
      </c>
      <c r="AC148" s="107">
        <f t="shared" si="272"/>
        <v>2.296583449775369</v>
      </c>
      <c r="AD148" s="100">
        <f t="shared" si="273"/>
        <v>3.3477223511940268</v>
      </c>
      <c r="AE148" s="100"/>
      <c r="AF148" s="100">
        <f t="shared" si="274"/>
        <v>-12.108753947615321</v>
      </c>
    </row>
    <row r="149" spans="1:32" ht="18.75" customHeight="1">
      <c r="A149" s="119" t="s">
        <v>203</v>
      </c>
      <c r="B149" s="115">
        <f>B146+B141</f>
        <v>7277.7380000000012</v>
      </c>
      <c r="C149" s="115">
        <f t="shared" ref="C149:Y149" si="282">C146+C141</f>
        <v>7790.0879999999997</v>
      </c>
      <c r="D149" s="115">
        <f t="shared" si="282"/>
        <v>7715.0640000000003</v>
      </c>
      <c r="E149" s="115">
        <f t="shared" si="282"/>
        <v>7585.795000000001</v>
      </c>
      <c r="F149" s="115">
        <f t="shared" si="282"/>
        <v>7969.8040000000001</v>
      </c>
      <c r="G149" s="115">
        <f t="shared" si="282"/>
        <v>7959.9560000000001</v>
      </c>
      <c r="H149" s="115">
        <f t="shared" si="282"/>
        <v>8715.5649999999987</v>
      </c>
      <c r="I149" s="115">
        <f t="shared" si="282"/>
        <v>9796.6620000000003</v>
      </c>
      <c r="J149" s="115">
        <f t="shared" si="282"/>
        <v>10521.124000000002</v>
      </c>
      <c r="K149" s="115">
        <f t="shared" si="282"/>
        <v>9518.6299999999992</v>
      </c>
      <c r="L149" s="115">
        <f t="shared" si="282"/>
        <v>10326.369999999999</v>
      </c>
      <c r="M149" s="115">
        <f t="shared" si="282"/>
        <v>11064.288</v>
      </c>
      <c r="N149" s="115">
        <f t="shared" si="282"/>
        <v>10602.092000000001</v>
      </c>
      <c r="O149" s="115">
        <f t="shared" si="282"/>
        <v>11001.858</v>
      </c>
      <c r="P149" s="115">
        <f t="shared" si="282"/>
        <v>10946.918</v>
      </c>
      <c r="Q149" s="115">
        <f t="shared" si="282"/>
        <v>11450.745999999999</v>
      </c>
      <c r="R149" s="115">
        <f t="shared" si="282"/>
        <v>11866.596000000001</v>
      </c>
      <c r="S149" s="115">
        <f t="shared" si="282"/>
        <v>12555.338</v>
      </c>
      <c r="T149" s="115">
        <f t="shared" si="282"/>
        <v>13197.302</v>
      </c>
      <c r="U149" s="115">
        <f t="shared" si="282"/>
        <v>13456.323</v>
      </c>
      <c r="V149" s="115">
        <f t="shared" si="282"/>
        <v>12778.243</v>
      </c>
      <c r="W149" s="115">
        <f t="shared" si="282"/>
        <v>14583.3</v>
      </c>
      <c r="X149" s="115">
        <f t="shared" si="282"/>
        <v>18701.388000000003</v>
      </c>
      <c r="Y149" s="115">
        <f t="shared" si="282"/>
        <v>19238.87728845212</v>
      </c>
      <c r="Z149" s="120"/>
      <c r="AA149" s="97">
        <f t="shared" si="270"/>
        <v>4.317169839181223</v>
      </c>
      <c r="AB149" s="97">
        <f t="shared" si="271"/>
        <v>1.8082213318487028</v>
      </c>
      <c r="AC149" s="97">
        <f t="shared" si="272"/>
        <v>5.3434173936922624</v>
      </c>
      <c r="AD149" s="97">
        <f t="shared" si="273"/>
        <v>4.9027999834934999</v>
      </c>
      <c r="AE149" s="100"/>
      <c r="AF149" s="97">
        <f t="shared" si="274"/>
        <v>2.8740609437765672</v>
      </c>
    </row>
    <row r="150" spans="1:32" ht="15" customHeight="1">
      <c r="A150" s="61" t="s">
        <v>31</v>
      </c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20"/>
      <c r="AA150" s="100"/>
      <c r="AB150" s="100"/>
      <c r="AC150" s="100"/>
      <c r="AD150" s="100"/>
      <c r="AE150" s="100"/>
      <c r="AF150" s="100"/>
    </row>
    <row r="151" spans="1:32" ht="15" customHeight="1">
      <c r="A151" s="387" t="s">
        <v>359</v>
      </c>
      <c r="B151" s="387"/>
      <c r="C151" s="387"/>
      <c r="D151" s="387"/>
      <c r="E151" s="387"/>
      <c r="F151" s="387"/>
      <c r="G151" s="387"/>
      <c r="H151" s="387"/>
      <c r="I151" s="387"/>
      <c r="J151" s="387"/>
      <c r="K151" s="387"/>
      <c r="L151" s="387"/>
      <c r="M151" s="387"/>
      <c r="N151" s="387"/>
      <c r="O151" s="387"/>
      <c r="P151" s="387"/>
      <c r="Q151" s="387"/>
      <c r="R151" s="61"/>
      <c r="S151" s="61"/>
      <c r="T151" s="199"/>
      <c r="U151" s="199"/>
      <c r="V151" s="199"/>
      <c r="W151" s="199"/>
      <c r="X151" s="199"/>
      <c r="Y151" s="199"/>
      <c r="Z151" s="199"/>
      <c r="AA151" s="100"/>
      <c r="AB151" s="100"/>
      <c r="AC151" s="100"/>
      <c r="AD151" s="100"/>
      <c r="AE151" s="100"/>
      <c r="AF151" s="100"/>
    </row>
    <row r="152" spans="1:32" ht="15" customHeight="1">
      <c r="A152" s="118" t="s">
        <v>360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61"/>
      <c r="S152" s="61"/>
      <c r="T152" s="61"/>
      <c r="U152" s="61"/>
      <c r="V152" s="61"/>
      <c r="W152" s="61"/>
      <c r="X152" s="61"/>
      <c r="Y152" s="61"/>
      <c r="Z152" s="120"/>
      <c r="AA152" s="100"/>
      <c r="AB152" s="100"/>
      <c r="AC152" s="100"/>
      <c r="AD152" s="100"/>
      <c r="AE152" s="100"/>
      <c r="AF152" s="100"/>
    </row>
    <row r="153" spans="1:32" ht="15" customHeight="1">
      <c r="A153" s="118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120"/>
      <c r="AA153" s="100"/>
      <c r="AB153" s="100"/>
      <c r="AC153" s="100"/>
      <c r="AD153" s="100"/>
      <c r="AE153" s="100"/>
      <c r="AF153" s="100"/>
    </row>
    <row r="154" spans="1:32" ht="40.5" customHeight="1">
      <c r="A154" s="171" t="s">
        <v>38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Q154" s="102"/>
      <c r="R154" s="102"/>
      <c r="S154" s="102"/>
      <c r="T154" s="102"/>
      <c r="U154" s="102"/>
      <c r="V154" s="102"/>
      <c r="W154" s="102"/>
      <c r="X154" s="102"/>
      <c r="Y154" s="102"/>
      <c r="Z154" s="120"/>
      <c r="AA154" s="100"/>
      <c r="AB154" s="100"/>
      <c r="AC154" s="100"/>
      <c r="AD154" s="100"/>
      <c r="AE154" s="100"/>
      <c r="AF154" s="100"/>
    </row>
    <row r="155" spans="1:32" ht="32.25" customHeight="1">
      <c r="A155" s="172"/>
      <c r="B155" s="385">
        <v>2000</v>
      </c>
      <c r="C155" s="385">
        <v>2001</v>
      </c>
      <c r="D155" s="385">
        <v>2002</v>
      </c>
      <c r="E155" s="385">
        <v>2003</v>
      </c>
      <c r="F155" s="385">
        <v>2004</v>
      </c>
      <c r="G155" s="385">
        <v>2005</v>
      </c>
      <c r="H155" s="385">
        <v>2006</v>
      </c>
      <c r="I155" s="385">
        <v>2007</v>
      </c>
      <c r="J155" s="385">
        <v>2008</v>
      </c>
      <c r="K155" s="385">
        <v>2009</v>
      </c>
      <c r="L155" s="385">
        <v>2010</v>
      </c>
      <c r="M155" s="385">
        <v>2011</v>
      </c>
      <c r="N155" s="385">
        <v>2012</v>
      </c>
      <c r="O155" s="385">
        <v>2013</v>
      </c>
      <c r="P155" s="385">
        <v>2014</v>
      </c>
      <c r="Q155" s="385">
        <v>2015</v>
      </c>
      <c r="R155" s="385">
        <v>2016</v>
      </c>
      <c r="S155" s="385">
        <v>2017</v>
      </c>
      <c r="T155" s="385">
        <v>2018</v>
      </c>
      <c r="U155" s="385">
        <v>2019</v>
      </c>
      <c r="V155" s="385">
        <v>2020</v>
      </c>
      <c r="W155" s="385">
        <v>2021</v>
      </c>
      <c r="X155" s="385">
        <v>2022</v>
      </c>
      <c r="Y155" s="385" t="s">
        <v>195</v>
      </c>
      <c r="Z155" s="201"/>
      <c r="AA155" s="397" t="s">
        <v>154</v>
      </c>
      <c r="AB155" s="398"/>
      <c r="AC155" s="398"/>
      <c r="AD155" s="398"/>
      <c r="AE155" s="209"/>
      <c r="AF155" s="210" t="s">
        <v>18</v>
      </c>
    </row>
    <row r="156" spans="1:32" s="93" customFormat="1" ht="14.25" customHeight="1">
      <c r="A156" s="173"/>
      <c r="B156" s="386"/>
      <c r="C156" s="386"/>
      <c r="D156" s="386"/>
      <c r="E156" s="386"/>
      <c r="F156" s="386"/>
      <c r="G156" s="386"/>
      <c r="H156" s="386"/>
      <c r="I156" s="386"/>
      <c r="J156" s="386"/>
      <c r="K156" s="386"/>
      <c r="L156" s="386"/>
      <c r="M156" s="386"/>
      <c r="N156" s="386"/>
      <c r="O156" s="386"/>
      <c r="P156" s="386"/>
      <c r="Q156" s="386"/>
      <c r="R156" s="386"/>
      <c r="S156" s="386"/>
      <c r="T156" s="386"/>
      <c r="U156" s="386"/>
      <c r="V156" s="386"/>
      <c r="W156" s="386"/>
      <c r="X156" s="386"/>
      <c r="Y156" s="386"/>
      <c r="Z156" s="201"/>
      <c r="AA156" s="174" t="s">
        <v>196</v>
      </c>
      <c r="AB156" s="174" t="s">
        <v>19</v>
      </c>
      <c r="AC156" s="174" t="s">
        <v>20</v>
      </c>
      <c r="AD156" s="174" t="s">
        <v>197</v>
      </c>
      <c r="AE156" s="95"/>
      <c r="AF156" s="174" t="s">
        <v>198</v>
      </c>
    </row>
    <row r="157" spans="1:32" ht="18.75" customHeight="1">
      <c r="A157" s="96" t="s">
        <v>32</v>
      </c>
      <c r="B157" s="129">
        <v>36218.807000000001</v>
      </c>
      <c r="C157" s="129">
        <v>37253.031999999999</v>
      </c>
      <c r="D157" s="129">
        <v>38594.232000000004</v>
      </c>
      <c r="E157" s="129">
        <v>39974.671000000002</v>
      </c>
      <c r="F157" s="129">
        <v>42122.64</v>
      </c>
      <c r="G157" s="129">
        <v>42942.68</v>
      </c>
      <c r="H157" s="129">
        <v>50472.362999999998</v>
      </c>
      <c r="I157" s="129">
        <v>54740.616000000002</v>
      </c>
      <c r="J157" s="129">
        <v>55989.462</v>
      </c>
      <c r="K157" s="129">
        <v>47877.711000000003</v>
      </c>
      <c r="L157" s="129">
        <v>54007.72</v>
      </c>
      <c r="M157" s="129">
        <v>60673.692000000003</v>
      </c>
      <c r="N157" s="129">
        <v>63578.724999999999</v>
      </c>
      <c r="O157" s="129">
        <v>67526.028999999995</v>
      </c>
      <c r="P157" s="129">
        <v>69595.217000000004</v>
      </c>
      <c r="Q157" s="129">
        <v>72990.706999999995</v>
      </c>
      <c r="R157" s="129">
        <v>75214.116999999998</v>
      </c>
      <c r="S157" s="129">
        <v>83956.86</v>
      </c>
      <c r="T157" s="129">
        <v>89538.012000000002</v>
      </c>
      <c r="U157" s="129">
        <v>93631.543999999994</v>
      </c>
      <c r="V157" s="129">
        <v>74896.774999999994</v>
      </c>
      <c r="W157" s="129">
        <v>89949.746000000014</v>
      </c>
      <c r="X157" s="202">
        <v>120714.069</v>
      </c>
      <c r="Y157" s="202">
        <v>126595.531</v>
      </c>
      <c r="Z157" s="202"/>
      <c r="AA157" s="124">
        <f t="shared" ref="AA157:AA166" si="283">((Y157/B157)^(1/23)-1)*100</f>
        <v>5.5916920543864324</v>
      </c>
      <c r="AB157" s="124">
        <f t="shared" ref="AB157:AB166" si="284">((G157/B157)^(1/5)-1)*100</f>
        <v>3.4644136134452275</v>
      </c>
      <c r="AC157" s="124">
        <f t="shared" ref="AC157:AC166" si="285">((L157/G157)^(1/5)-1)*100</f>
        <v>4.6919622109410364</v>
      </c>
      <c r="AD157" s="130">
        <f t="shared" ref="AD157:AD166" si="286">((Y157/L157)^(1/13)-1)*100</f>
        <v>6.7723143140484332</v>
      </c>
      <c r="AE157" s="100"/>
      <c r="AF157" s="130">
        <f t="shared" ref="AF157:AF166" si="287">(Y157-X157)/X157*100</f>
        <v>4.872225788362746</v>
      </c>
    </row>
    <row r="158" spans="1:32" ht="18.75" customHeight="1">
      <c r="A158" s="125" t="s">
        <v>204</v>
      </c>
      <c r="B158" s="111">
        <f>B160+B161+B162</f>
        <v>2054.1362146421925</v>
      </c>
      <c r="C158" s="111">
        <f t="shared" ref="C158:Y158" si="288">C160+C161+C162</f>
        <v>2161.8813712190454</v>
      </c>
      <c r="D158" s="111">
        <f t="shared" si="288"/>
        <v>2388.7072710544803</v>
      </c>
      <c r="E158" s="111">
        <f t="shared" si="288"/>
        <v>2439.6452513190065</v>
      </c>
      <c r="F158" s="111">
        <f t="shared" si="288"/>
        <v>2623.3764410942917</v>
      </c>
      <c r="G158" s="111">
        <f t="shared" si="288"/>
        <v>2820.9618939440484</v>
      </c>
      <c r="H158" s="111">
        <f t="shared" si="288"/>
        <v>3264.9828440380293</v>
      </c>
      <c r="I158" s="111">
        <f t="shared" si="288"/>
        <v>3797.2964438824697</v>
      </c>
      <c r="J158" s="111">
        <f t="shared" si="288"/>
        <v>4344.7308044887341</v>
      </c>
      <c r="K158" s="111">
        <f t="shared" si="288"/>
        <v>4100.7120246814857</v>
      </c>
      <c r="L158" s="111">
        <f t="shared" si="288"/>
        <v>4457.3249999999998</v>
      </c>
      <c r="M158" s="111">
        <f t="shared" si="288"/>
        <v>4948.5079999999998</v>
      </c>
      <c r="N158" s="111">
        <f t="shared" si="288"/>
        <v>5238.0960000000005</v>
      </c>
      <c r="O158" s="111">
        <f t="shared" si="288"/>
        <v>5650.3090000000002</v>
      </c>
      <c r="P158" s="111">
        <f t="shared" si="288"/>
        <v>6016.5069999999996</v>
      </c>
      <c r="Q158" s="111">
        <f t="shared" si="288"/>
        <v>6201.1090000000004</v>
      </c>
      <c r="R158" s="111">
        <f t="shared" si="288"/>
        <v>6373.6749999999993</v>
      </c>
      <c r="S158" s="111">
        <f t="shared" si="288"/>
        <v>6547.9819999999991</v>
      </c>
      <c r="T158" s="111">
        <f t="shared" si="288"/>
        <v>6827.2339999999995</v>
      </c>
      <c r="U158" s="111">
        <f t="shared" si="288"/>
        <v>7025.1540000000005</v>
      </c>
      <c r="V158" s="111">
        <f t="shared" si="288"/>
        <v>7234.6159999999991</v>
      </c>
      <c r="W158" s="111">
        <f t="shared" si="288"/>
        <v>8171.4079999999994</v>
      </c>
      <c r="X158" s="111">
        <f t="shared" si="288"/>
        <v>9693.9079999999994</v>
      </c>
      <c r="Y158" s="111">
        <f t="shared" si="288"/>
        <v>10349.200584779534</v>
      </c>
      <c r="Z158" s="102"/>
      <c r="AA158" s="110">
        <f t="shared" si="283"/>
        <v>7.283715841504379</v>
      </c>
      <c r="AB158" s="110">
        <f t="shared" si="284"/>
        <v>6.550034843440411</v>
      </c>
      <c r="AC158" s="110">
        <f t="shared" si="285"/>
        <v>9.581039607178754</v>
      </c>
      <c r="AD158" s="110">
        <f t="shared" si="286"/>
        <v>6.6942369445592842</v>
      </c>
      <c r="AE158" s="100"/>
      <c r="AF158" s="110">
        <f t="shared" si="287"/>
        <v>6.7598391152415953</v>
      </c>
    </row>
    <row r="159" spans="1:32" ht="18.75" customHeight="1">
      <c r="A159" s="182" t="s">
        <v>201</v>
      </c>
      <c r="B159" s="102">
        <v>2005.0401379917719</v>
      </c>
      <c r="C159" s="102">
        <v>2088.0637711893419</v>
      </c>
      <c r="D159" s="102">
        <v>2303.725814411348</v>
      </c>
      <c r="E159" s="102">
        <v>2362.4877626831535</v>
      </c>
      <c r="F159" s="102">
        <v>2535.7105305319574</v>
      </c>
      <c r="G159" s="102">
        <v>2612.3410468576244</v>
      </c>
      <c r="H159" s="102">
        <v>3003.4599769979509</v>
      </c>
      <c r="I159" s="102">
        <v>3469.5938767911316</v>
      </c>
      <c r="J159" s="102">
        <v>4008.7489211523753</v>
      </c>
      <c r="K159" s="102">
        <v>3736.6637332279556</v>
      </c>
      <c r="L159" s="102">
        <v>4109.2350000000006</v>
      </c>
      <c r="M159" s="102">
        <v>4587.9410000000007</v>
      </c>
      <c r="N159" s="102">
        <v>4858.3529999999992</v>
      </c>
      <c r="O159" s="102">
        <v>5220.9580000000005</v>
      </c>
      <c r="P159" s="102">
        <v>5468.4589999999998</v>
      </c>
      <c r="Q159" s="102">
        <v>5495.1799999999994</v>
      </c>
      <c r="R159" s="102">
        <v>5705.58</v>
      </c>
      <c r="S159" s="102">
        <v>5979.9779999999992</v>
      </c>
      <c r="T159" s="102">
        <v>6219.5329999999994</v>
      </c>
      <c r="U159" s="102">
        <v>6413.0169999999998</v>
      </c>
      <c r="V159" s="102">
        <v>6543.0679999999993</v>
      </c>
      <c r="W159" s="102">
        <v>7447.1529999999993</v>
      </c>
      <c r="X159" s="102">
        <v>8944.9089999999997</v>
      </c>
      <c r="Y159" s="102">
        <v>9543.9358171993572</v>
      </c>
      <c r="Z159" s="102"/>
      <c r="AA159" s="100">
        <f t="shared" ref="AA159" si="289">((Y159/B159)^(1/23)-1)*100</f>
        <v>7.0190428813448058</v>
      </c>
      <c r="AB159" s="100">
        <f t="shared" ref="AB159" si="290">((G159/B159)^(1/5)-1)*100</f>
        <v>5.4341644538300926</v>
      </c>
      <c r="AC159" s="100">
        <f t="shared" ref="AC159" si="291">((L159/G159)^(1/5)-1)*100</f>
        <v>9.4828819181340442</v>
      </c>
      <c r="AD159" s="100">
        <f t="shared" ref="AD159" si="292">((Y159/L159)^(1/13)-1)*100</f>
        <v>6.6967698285592681</v>
      </c>
      <c r="AE159" s="100"/>
      <c r="AF159" s="100">
        <f t="shared" ref="AF159" si="293">(Y159-X159)/X159*100</f>
        <v>6.6968464094979332</v>
      </c>
    </row>
    <row r="160" spans="1:32" ht="18.75" customHeight="1">
      <c r="A160" s="126" t="s">
        <v>33</v>
      </c>
      <c r="B160" s="102">
        <v>207.09535591844823</v>
      </c>
      <c r="C160" s="102">
        <v>280.09023730374093</v>
      </c>
      <c r="D160" s="102">
        <v>318.81128665449233</v>
      </c>
      <c r="E160" s="102">
        <v>331.93204316472742</v>
      </c>
      <c r="F160" s="102">
        <v>375.42647037688215</v>
      </c>
      <c r="G160" s="102">
        <v>396.15915482026361</v>
      </c>
      <c r="H160" s="102">
        <v>432.96465828820476</v>
      </c>
      <c r="I160" s="102">
        <v>471.29548720326005</v>
      </c>
      <c r="J160" s="102">
        <v>570.20687743080998</v>
      </c>
      <c r="K160" s="102">
        <v>603.53757858424603</v>
      </c>
      <c r="L160" s="102">
        <v>669.46799999999996</v>
      </c>
      <c r="M160" s="102">
        <v>679.81200000000001</v>
      </c>
      <c r="N160" s="102">
        <v>753.2170000000001</v>
      </c>
      <c r="O160" s="102">
        <v>744.44200000000001</v>
      </c>
      <c r="P160" s="102">
        <v>873.44200000000001</v>
      </c>
      <c r="Q160" s="102">
        <v>972.654</v>
      </c>
      <c r="R160" s="102">
        <v>1028.2249999999999</v>
      </c>
      <c r="S160" s="102">
        <v>1147.973</v>
      </c>
      <c r="T160" s="102">
        <v>1252.681</v>
      </c>
      <c r="U160" s="102">
        <v>1360.393</v>
      </c>
      <c r="V160" s="102">
        <v>1443.6689999999999</v>
      </c>
      <c r="W160" s="102">
        <v>1548.521</v>
      </c>
      <c r="X160" s="102">
        <v>1851.288</v>
      </c>
      <c r="Y160" s="102">
        <v>1952.6793755547294</v>
      </c>
      <c r="Z160" s="102"/>
      <c r="AA160" s="100">
        <f t="shared" si="283"/>
        <v>10.247271833157434</v>
      </c>
      <c r="AB160" s="100">
        <f t="shared" si="284"/>
        <v>13.851791107043132</v>
      </c>
      <c r="AC160" s="100">
        <f t="shared" si="285"/>
        <v>11.063671290583233</v>
      </c>
      <c r="AD160" s="100">
        <f t="shared" si="286"/>
        <v>8.5829469654288957</v>
      </c>
      <c r="AE160" s="100"/>
      <c r="AF160" s="100">
        <f t="shared" si="287"/>
        <v>5.4768018565846806</v>
      </c>
    </row>
    <row r="161" spans="1:32" ht="18.75" customHeight="1">
      <c r="A161" s="126" t="s">
        <v>202</v>
      </c>
      <c r="B161" s="102">
        <v>85.64985872374443</v>
      </c>
      <c r="C161" s="102">
        <v>82.203133915304505</v>
      </c>
      <c r="D161" s="102">
        <v>88.267984399987839</v>
      </c>
      <c r="E161" s="102">
        <v>86.192208154279356</v>
      </c>
      <c r="F161" s="102">
        <v>101.23597071740977</v>
      </c>
      <c r="G161" s="102">
        <v>83.760739123784688</v>
      </c>
      <c r="H161" s="102">
        <v>108.91218574982464</v>
      </c>
      <c r="I161" s="102">
        <v>119.48495667920994</v>
      </c>
      <c r="J161" s="102">
        <v>163.44792705792327</v>
      </c>
      <c r="K161" s="102">
        <v>151.50444609723968</v>
      </c>
      <c r="L161" s="102">
        <v>168.15299999999999</v>
      </c>
      <c r="M161" s="102">
        <v>191.40299999999999</v>
      </c>
      <c r="N161" s="102">
        <v>182.35599999999999</v>
      </c>
      <c r="O161" s="102">
        <v>161.898</v>
      </c>
      <c r="P161" s="102">
        <v>176.119</v>
      </c>
      <c r="Q161" s="102">
        <v>205.584</v>
      </c>
      <c r="R161" s="102">
        <v>213.363</v>
      </c>
      <c r="S161" s="102">
        <v>215.624</v>
      </c>
      <c r="T161" s="102">
        <v>203.46100000000001</v>
      </c>
      <c r="U161" s="102">
        <v>222.49799999999999</v>
      </c>
      <c r="V161" s="102">
        <v>189.16399999999999</v>
      </c>
      <c r="W161" s="102">
        <v>278.17500000000001</v>
      </c>
      <c r="X161" s="102">
        <v>277.39299999999997</v>
      </c>
      <c r="Y161" s="102">
        <v>305.08031814816985</v>
      </c>
      <c r="Z161" s="102"/>
      <c r="AA161" s="100">
        <f t="shared" si="283"/>
        <v>5.6784451260889712</v>
      </c>
      <c r="AB161" s="100">
        <f t="shared" si="284"/>
        <v>-0.4450703031258052</v>
      </c>
      <c r="AC161" s="100">
        <f t="shared" si="285"/>
        <v>14.956312360738711</v>
      </c>
      <c r="AD161" s="100">
        <f t="shared" si="286"/>
        <v>4.6889240212715011</v>
      </c>
      <c r="AE161" s="100"/>
      <c r="AF161" s="100">
        <f t="shared" si="287"/>
        <v>9.9812605754903263</v>
      </c>
    </row>
    <row r="162" spans="1:32" ht="18.75" customHeight="1">
      <c r="A162" s="126" t="s">
        <v>34</v>
      </c>
      <c r="B162" s="106">
        <v>1761.3909999999998</v>
      </c>
      <c r="C162" s="106">
        <v>1799.588</v>
      </c>
      <c r="D162" s="106">
        <v>1981.6280000000002</v>
      </c>
      <c r="E162" s="106">
        <v>2021.521</v>
      </c>
      <c r="F162" s="106">
        <v>2146.7139999999999</v>
      </c>
      <c r="G162" s="106">
        <v>2341.0419999999999</v>
      </c>
      <c r="H162" s="106">
        <v>2723.1059999999998</v>
      </c>
      <c r="I162" s="106">
        <v>3206.5159999999996</v>
      </c>
      <c r="J162" s="106">
        <v>3611.0760000000005</v>
      </c>
      <c r="K162" s="106">
        <v>3345.67</v>
      </c>
      <c r="L162" s="106">
        <v>3619.7040000000002</v>
      </c>
      <c r="M162" s="106">
        <v>4077.2930000000001</v>
      </c>
      <c r="N162" s="106">
        <v>4302.5230000000001</v>
      </c>
      <c r="O162" s="106">
        <v>4743.9690000000001</v>
      </c>
      <c r="P162" s="106">
        <v>4966.9459999999999</v>
      </c>
      <c r="Q162" s="106">
        <v>5022.8710000000001</v>
      </c>
      <c r="R162" s="106">
        <v>5132.0869999999995</v>
      </c>
      <c r="S162" s="106">
        <v>5184.3849999999993</v>
      </c>
      <c r="T162" s="106">
        <v>5371.0919999999996</v>
      </c>
      <c r="U162" s="106">
        <v>5442.2629999999999</v>
      </c>
      <c r="V162" s="106">
        <v>5601.7829999999994</v>
      </c>
      <c r="W162" s="106">
        <v>6344.7119999999995</v>
      </c>
      <c r="X162" s="106">
        <v>7565.2269999999999</v>
      </c>
      <c r="Y162" s="106">
        <v>8091.4408910766333</v>
      </c>
      <c r="Z162" s="102"/>
      <c r="AA162" s="107">
        <f t="shared" si="283"/>
        <v>6.8538080262852796</v>
      </c>
      <c r="AB162" s="107">
        <f t="shared" si="284"/>
        <v>5.8548318162355173</v>
      </c>
      <c r="AC162" s="107">
        <f t="shared" si="285"/>
        <v>9.1070391601930201</v>
      </c>
      <c r="AD162" s="107">
        <f t="shared" si="286"/>
        <v>6.3832595749250043</v>
      </c>
      <c r="AE162" s="100"/>
      <c r="AF162" s="107">
        <f t="shared" si="287"/>
        <v>6.9556920245305713</v>
      </c>
    </row>
    <row r="163" spans="1:32" ht="18.75" customHeight="1">
      <c r="A163" s="127" t="s">
        <v>104</v>
      </c>
      <c r="B163" s="102">
        <f>B164+B165</f>
        <v>2721.6397853578073</v>
      </c>
      <c r="C163" s="102">
        <f t="shared" ref="C163:Y163" si="294">C164+C165</f>
        <v>2615.977628780955</v>
      </c>
      <c r="D163" s="102">
        <f t="shared" si="294"/>
        <v>2656.3297289455199</v>
      </c>
      <c r="E163" s="102">
        <f t="shared" si="294"/>
        <v>2733.2347486809931</v>
      </c>
      <c r="F163" s="102">
        <f t="shared" si="294"/>
        <v>2743.0535589057081</v>
      </c>
      <c r="G163" s="102">
        <f t="shared" si="294"/>
        <v>2746.321106055952</v>
      </c>
      <c r="H163" s="102">
        <f t="shared" si="294"/>
        <v>3053.4951559619703</v>
      </c>
      <c r="I163" s="102">
        <f t="shared" si="294"/>
        <v>3235.9245561175298</v>
      </c>
      <c r="J163" s="102">
        <f t="shared" si="294"/>
        <v>3170.3951955112666</v>
      </c>
      <c r="K163" s="102">
        <f t="shared" si="294"/>
        <v>2727.7849753185146</v>
      </c>
      <c r="L163" s="102">
        <f t="shared" si="294"/>
        <v>3305.6190000000001</v>
      </c>
      <c r="M163" s="102">
        <f t="shared" si="294"/>
        <v>3511.1390000000001</v>
      </c>
      <c r="N163" s="102">
        <f t="shared" si="294"/>
        <v>3582.3940000000002</v>
      </c>
      <c r="O163" s="102">
        <f t="shared" si="294"/>
        <v>3753.0060000000003</v>
      </c>
      <c r="P163" s="102">
        <f t="shared" si="294"/>
        <v>3782.2329999999997</v>
      </c>
      <c r="Q163" s="102">
        <f t="shared" si="294"/>
        <v>3967.9479999999999</v>
      </c>
      <c r="R163" s="102">
        <f t="shared" si="294"/>
        <v>3968.6109999999999</v>
      </c>
      <c r="S163" s="102">
        <f t="shared" si="294"/>
        <v>4076.02</v>
      </c>
      <c r="T163" s="102">
        <f t="shared" si="294"/>
        <v>4341.7769999999991</v>
      </c>
      <c r="U163" s="102">
        <f t="shared" si="294"/>
        <v>4385.6930000000002</v>
      </c>
      <c r="V163" s="102">
        <f t="shared" si="294"/>
        <v>3935.8870000000002</v>
      </c>
      <c r="W163" s="102">
        <f t="shared" si="294"/>
        <v>4647.8969999999999</v>
      </c>
      <c r="X163" s="102">
        <f t="shared" si="294"/>
        <v>6017.5729999999994</v>
      </c>
      <c r="Y163" s="102">
        <f t="shared" si="294"/>
        <v>5198.23790202498</v>
      </c>
      <c r="Z163" s="102"/>
      <c r="AA163" s="100">
        <f t="shared" si="283"/>
        <v>2.8533639193898175</v>
      </c>
      <c r="AB163" s="100">
        <f t="shared" si="284"/>
        <v>0.18071660625613717</v>
      </c>
      <c r="AC163" s="100">
        <f t="shared" si="285"/>
        <v>3.7768051103654443</v>
      </c>
      <c r="AD163" s="100">
        <f t="shared" si="286"/>
        <v>3.543617783476094</v>
      </c>
      <c r="AE163" s="100"/>
      <c r="AF163" s="100">
        <f t="shared" si="287"/>
        <v>-13.615706830229055</v>
      </c>
    </row>
    <row r="164" spans="1:32" ht="18.75" customHeight="1">
      <c r="A164" s="126" t="s">
        <v>35</v>
      </c>
      <c r="B164" s="102">
        <v>67.273785357807341</v>
      </c>
      <c r="C164" s="102">
        <v>88.368628780954538</v>
      </c>
      <c r="D164" s="102">
        <v>80.918728945519874</v>
      </c>
      <c r="E164" s="102">
        <v>105.08574868099326</v>
      </c>
      <c r="F164" s="102">
        <v>115.89055890570808</v>
      </c>
      <c r="G164" s="102">
        <v>114.28010605595186</v>
      </c>
      <c r="H164" s="102">
        <v>122.75715596197061</v>
      </c>
      <c r="I164" s="102">
        <v>145.54055611752992</v>
      </c>
      <c r="J164" s="102">
        <v>170.56619551126676</v>
      </c>
      <c r="K164" s="102">
        <v>74.929975318514394</v>
      </c>
      <c r="L164" s="102">
        <v>102.88</v>
      </c>
      <c r="M164" s="102">
        <v>121.375</v>
      </c>
      <c r="N164" s="102">
        <v>106.226</v>
      </c>
      <c r="O164" s="102">
        <v>122.315</v>
      </c>
      <c r="P164" s="102">
        <v>96.551000000000002</v>
      </c>
      <c r="Q164" s="102">
        <v>47.523000000000003</v>
      </c>
      <c r="R164" s="102">
        <v>52.203000000000003</v>
      </c>
      <c r="S164" s="102">
        <v>56.481000000000002</v>
      </c>
      <c r="T164" s="102">
        <v>62.430999999999997</v>
      </c>
      <c r="U164" s="102">
        <v>71.683000000000007</v>
      </c>
      <c r="V164" s="102">
        <v>66.995999999999995</v>
      </c>
      <c r="W164" s="102">
        <v>63.423999999999999</v>
      </c>
      <c r="X164" s="102">
        <v>67.864999999999995</v>
      </c>
      <c r="Y164" s="102">
        <v>74.791230575006068</v>
      </c>
      <c r="Z164" s="100"/>
      <c r="AA164" s="100">
        <f t="shared" si="283"/>
        <v>0.46162744142095313</v>
      </c>
      <c r="AB164" s="100">
        <f t="shared" si="284"/>
        <v>11.179560754127316</v>
      </c>
      <c r="AC164" s="100">
        <f t="shared" si="285"/>
        <v>-2.0798513335998692</v>
      </c>
      <c r="AD164" s="100">
        <f t="shared" si="286"/>
        <v>-2.4229529503922098</v>
      </c>
      <c r="AE164" s="100"/>
      <c r="AF164" s="100">
        <f t="shared" si="287"/>
        <v>10.205894901651916</v>
      </c>
    </row>
    <row r="165" spans="1:32" ht="18.75" customHeight="1">
      <c r="A165" s="128" t="s">
        <v>36</v>
      </c>
      <c r="B165" s="106">
        <v>2654.366</v>
      </c>
      <c r="C165" s="106">
        <v>2527.6090000000004</v>
      </c>
      <c r="D165" s="106">
        <v>2575.4110000000001</v>
      </c>
      <c r="E165" s="106">
        <v>2628.1489999999999</v>
      </c>
      <c r="F165" s="106">
        <v>2627.163</v>
      </c>
      <c r="G165" s="106">
        <v>2632.0410000000002</v>
      </c>
      <c r="H165" s="106">
        <v>2930.7379999999998</v>
      </c>
      <c r="I165" s="106">
        <v>3090.384</v>
      </c>
      <c r="J165" s="106">
        <v>2999.8289999999997</v>
      </c>
      <c r="K165" s="106">
        <v>2652.855</v>
      </c>
      <c r="L165" s="106">
        <v>3202.739</v>
      </c>
      <c r="M165" s="106">
        <v>3389.7640000000001</v>
      </c>
      <c r="N165" s="106">
        <v>3476.1680000000001</v>
      </c>
      <c r="O165" s="106">
        <v>3630.6910000000003</v>
      </c>
      <c r="P165" s="106">
        <v>3685.6819999999998</v>
      </c>
      <c r="Q165" s="106">
        <v>3920.4249999999997</v>
      </c>
      <c r="R165" s="106">
        <v>3916.4079999999999</v>
      </c>
      <c r="S165" s="106">
        <v>4019.5389999999998</v>
      </c>
      <c r="T165" s="106">
        <v>4279.3459999999995</v>
      </c>
      <c r="U165" s="106">
        <v>4314.01</v>
      </c>
      <c r="V165" s="106">
        <v>3868.8910000000001</v>
      </c>
      <c r="W165" s="106">
        <v>4584.473</v>
      </c>
      <c r="X165" s="102">
        <v>5949.7079999999996</v>
      </c>
      <c r="Y165" s="102">
        <v>5123.446671449974</v>
      </c>
      <c r="Z165" s="100"/>
      <c r="AA165" s="107">
        <f t="shared" si="283"/>
        <v>2.9004923622042211</v>
      </c>
      <c r="AB165" s="107">
        <f t="shared" si="284"/>
        <v>-0.1687822143775719</v>
      </c>
      <c r="AC165" s="107">
        <f t="shared" si="285"/>
        <v>4.0029791140219873</v>
      </c>
      <c r="AD165" s="100">
        <f t="shared" si="286"/>
        <v>3.6801068971648032</v>
      </c>
      <c r="AE165" s="100"/>
      <c r="AF165" s="100">
        <f t="shared" si="287"/>
        <v>-13.887426551858104</v>
      </c>
    </row>
    <row r="166" spans="1:32" ht="18.75" customHeight="1">
      <c r="A166" s="119" t="s">
        <v>203</v>
      </c>
      <c r="B166" s="115">
        <f>B163+B158</f>
        <v>4775.7759999999998</v>
      </c>
      <c r="C166" s="115">
        <f t="shared" ref="C166:Y166" si="295">C163+C158</f>
        <v>4777.8590000000004</v>
      </c>
      <c r="D166" s="115">
        <f t="shared" si="295"/>
        <v>5045.0370000000003</v>
      </c>
      <c r="E166" s="115">
        <f t="shared" si="295"/>
        <v>5172.8799999999992</v>
      </c>
      <c r="F166" s="115">
        <f t="shared" si="295"/>
        <v>5366.43</v>
      </c>
      <c r="G166" s="115">
        <f t="shared" si="295"/>
        <v>5567.2830000000004</v>
      </c>
      <c r="H166" s="115">
        <f t="shared" si="295"/>
        <v>6318.4779999999992</v>
      </c>
      <c r="I166" s="115">
        <f t="shared" si="295"/>
        <v>7033.2209999999995</v>
      </c>
      <c r="J166" s="115">
        <f t="shared" si="295"/>
        <v>7515.1260000000002</v>
      </c>
      <c r="K166" s="115">
        <f t="shared" si="295"/>
        <v>6828.4970000000003</v>
      </c>
      <c r="L166" s="115">
        <f t="shared" si="295"/>
        <v>7762.9439999999995</v>
      </c>
      <c r="M166" s="115">
        <f t="shared" si="295"/>
        <v>8459.6470000000008</v>
      </c>
      <c r="N166" s="115">
        <f t="shared" si="295"/>
        <v>8820.4900000000016</v>
      </c>
      <c r="O166" s="115">
        <f t="shared" si="295"/>
        <v>9403.3150000000005</v>
      </c>
      <c r="P166" s="115">
        <f t="shared" si="295"/>
        <v>9798.74</v>
      </c>
      <c r="Q166" s="115">
        <f t="shared" si="295"/>
        <v>10169.057000000001</v>
      </c>
      <c r="R166" s="115">
        <f t="shared" si="295"/>
        <v>10342.286</v>
      </c>
      <c r="S166" s="115">
        <f t="shared" si="295"/>
        <v>10624.001999999999</v>
      </c>
      <c r="T166" s="115">
        <f t="shared" si="295"/>
        <v>11169.010999999999</v>
      </c>
      <c r="U166" s="115">
        <f t="shared" si="295"/>
        <v>11410.847000000002</v>
      </c>
      <c r="V166" s="115">
        <f t="shared" si="295"/>
        <v>11170.502999999999</v>
      </c>
      <c r="W166" s="115">
        <f t="shared" si="295"/>
        <v>12819.305</v>
      </c>
      <c r="X166" s="115">
        <f t="shared" si="295"/>
        <v>15711.481</v>
      </c>
      <c r="Y166" s="115">
        <f t="shared" si="295"/>
        <v>15547.438486804513</v>
      </c>
      <c r="Z166" s="102"/>
      <c r="AA166" s="97">
        <f t="shared" si="283"/>
        <v>5.2658748761986063</v>
      </c>
      <c r="AB166" s="97">
        <f t="shared" si="284"/>
        <v>3.1145307872140426</v>
      </c>
      <c r="AC166" s="97">
        <f t="shared" si="285"/>
        <v>6.8751238502138046</v>
      </c>
      <c r="AD166" s="97">
        <f t="shared" si="286"/>
        <v>5.4878623857268272</v>
      </c>
      <c r="AE166" s="100"/>
      <c r="AF166" s="97">
        <f t="shared" si="287"/>
        <v>-1.0440932538153922</v>
      </c>
    </row>
    <row r="167" spans="1:32" ht="15" customHeight="1">
      <c r="A167" s="61" t="s">
        <v>31</v>
      </c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20"/>
      <c r="AA167" s="100"/>
      <c r="AB167" s="100"/>
      <c r="AC167" s="100"/>
      <c r="AD167" s="100"/>
      <c r="AE167" s="100"/>
      <c r="AF167" s="100"/>
    </row>
    <row r="168" spans="1:32" ht="15" customHeight="1">
      <c r="A168" s="387" t="s">
        <v>359</v>
      </c>
      <c r="B168" s="387"/>
      <c r="C168" s="387"/>
      <c r="D168" s="387"/>
      <c r="E168" s="387"/>
      <c r="F168" s="387"/>
      <c r="G168" s="387"/>
      <c r="H168" s="387"/>
      <c r="I168" s="387"/>
      <c r="J168" s="387"/>
      <c r="K168" s="387"/>
      <c r="L168" s="387"/>
      <c r="M168" s="387"/>
      <c r="N168" s="387"/>
      <c r="O168" s="387"/>
      <c r="P168" s="387"/>
      <c r="Q168" s="387"/>
      <c r="R168" s="61"/>
      <c r="S168" s="61"/>
      <c r="T168" s="199"/>
      <c r="U168" s="199"/>
      <c r="V168" s="199"/>
      <c r="W168" s="199"/>
      <c r="X168" s="199"/>
      <c r="Y168" s="199"/>
      <c r="Z168" s="199"/>
      <c r="AA168" s="100"/>
      <c r="AB168" s="100"/>
      <c r="AC168" s="100"/>
      <c r="AD168" s="100"/>
      <c r="AE168" s="100"/>
      <c r="AF168" s="100"/>
    </row>
    <row r="169" spans="1:32" ht="15" customHeight="1">
      <c r="A169" s="118" t="s">
        <v>360</v>
      </c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2"/>
      <c r="X169" s="102"/>
      <c r="Y169" s="102"/>
      <c r="Z169" s="120"/>
      <c r="AA169" s="100"/>
      <c r="AB169" s="100"/>
      <c r="AC169" s="100"/>
      <c r="AD169" s="100"/>
      <c r="AE169" s="100"/>
      <c r="AF169" s="100"/>
    </row>
    <row r="170" spans="1:32" ht="15" customHeight="1">
      <c r="A170" s="123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20"/>
      <c r="AA170" s="100"/>
      <c r="AB170" s="100"/>
      <c r="AC170" s="100"/>
      <c r="AD170" s="100"/>
      <c r="AE170" s="100"/>
      <c r="AF170" s="100"/>
    </row>
    <row r="171" spans="1:32" ht="40.5" customHeight="1">
      <c r="A171" s="183" t="s">
        <v>39</v>
      </c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2"/>
      <c r="X171" s="102"/>
      <c r="Y171" s="102"/>
      <c r="Z171" s="120"/>
      <c r="AA171" s="100"/>
      <c r="AB171" s="100"/>
      <c r="AC171" s="100"/>
      <c r="AD171" s="100"/>
      <c r="AE171" s="100"/>
      <c r="AF171" s="100"/>
    </row>
    <row r="172" spans="1:32" ht="32.25" customHeight="1">
      <c r="A172" s="172"/>
      <c r="B172" s="385">
        <v>2000</v>
      </c>
      <c r="C172" s="385">
        <v>2001</v>
      </c>
      <c r="D172" s="385">
        <v>2002</v>
      </c>
      <c r="E172" s="385">
        <v>2003</v>
      </c>
      <c r="F172" s="385">
        <v>2004</v>
      </c>
      <c r="G172" s="385">
        <v>2005</v>
      </c>
      <c r="H172" s="385">
        <v>2006</v>
      </c>
      <c r="I172" s="385">
        <v>2007</v>
      </c>
      <c r="J172" s="385">
        <v>2008</v>
      </c>
      <c r="K172" s="385">
        <v>2009</v>
      </c>
      <c r="L172" s="385">
        <v>2010</v>
      </c>
      <c r="M172" s="385">
        <v>2011</v>
      </c>
      <c r="N172" s="385">
        <v>2012</v>
      </c>
      <c r="O172" s="385">
        <v>2013</v>
      </c>
      <c r="P172" s="385">
        <v>2014</v>
      </c>
      <c r="Q172" s="385">
        <v>2015</v>
      </c>
      <c r="R172" s="385">
        <v>2016</v>
      </c>
      <c r="S172" s="385">
        <v>2017</v>
      </c>
      <c r="T172" s="385">
        <v>2018</v>
      </c>
      <c r="U172" s="385">
        <v>2019</v>
      </c>
      <c r="V172" s="385">
        <v>2020</v>
      </c>
      <c r="W172" s="385">
        <v>2021</v>
      </c>
      <c r="X172" s="385">
        <v>2022</v>
      </c>
      <c r="Y172" s="385" t="s">
        <v>195</v>
      </c>
      <c r="Z172" s="201"/>
      <c r="AA172" s="100"/>
      <c r="AB172" s="100"/>
      <c r="AC172" s="100"/>
      <c r="AD172" s="100"/>
      <c r="AE172" s="100"/>
      <c r="AF172" s="100"/>
    </row>
    <row r="173" spans="1:32" s="93" customFormat="1" ht="14.25" customHeight="1">
      <c r="A173" s="173"/>
      <c r="B173" s="386"/>
      <c r="C173" s="386"/>
      <c r="D173" s="386"/>
      <c r="E173" s="386"/>
      <c r="F173" s="386"/>
      <c r="G173" s="386"/>
      <c r="H173" s="386"/>
      <c r="I173" s="386"/>
      <c r="J173" s="386"/>
      <c r="K173" s="386"/>
      <c r="L173" s="386"/>
      <c r="M173" s="386"/>
      <c r="N173" s="386"/>
      <c r="O173" s="386"/>
      <c r="P173" s="386"/>
      <c r="Q173" s="386"/>
      <c r="R173" s="386"/>
      <c r="S173" s="386"/>
      <c r="T173" s="386"/>
      <c r="U173" s="386"/>
      <c r="V173" s="386"/>
      <c r="W173" s="386"/>
      <c r="X173" s="386"/>
      <c r="Y173" s="386"/>
      <c r="Z173" s="201"/>
      <c r="AA173" s="100"/>
      <c r="AB173" s="100"/>
      <c r="AC173" s="100"/>
      <c r="AD173" s="100"/>
      <c r="AE173" s="100"/>
      <c r="AF173" s="100"/>
    </row>
    <row r="174" spans="1:32" ht="18.75" customHeight="1">
      <c r="A174" s="96" t="s">
        <v>32</v>
      </c>
      <c r="B174" s="129">
        <f>B157-B140</f>
        <v>-14181.77900000001</v>
      </c>
      <c r="C174" s="129">
        <f t="shared" ref="C174:Y174" si="296">C157-C140</f>
        <v>-13872.544000000002</v>
      </c>
      <c r="D174" s="129">
        <f t="shared" si="296"/>
        <v>-11634.615999999995</v>
      </c>
      <c r="E174" s="129">
        <f t="shared" si="296"/>
        <v>-9355.0090000000055</v>
      </c>
      <c r="F174" s="129">
        <f t="shared" si="296"/>
        <v>-11982.695</v>
      </c>
      <c r="G174" s="129">
        <f t="shared" si="296"/>
        <v>-13914.853999999999</v>
      </c>
      <c r="H174" s="129">
        <f t="shared" si="296"/>
        <v>-13021.925999999999</v>
      </c>
      <c r="I174" s="129">
        <f t="shared" si="296"/>
        <v>-13262.594000000019</v>
      </c>
      <c r="J174" s="129">
        <f t="shared" si="296"/>
        <v>-17110.736000000004</v>
      </c>
      <c r="K174" s="129">
        <f t="shared" si="296"/>
        <v>-12112.869999999995</v>
      </c>
      <c r="L174" s="129">
        <f t="shared" si="296"/>
        <v>-13730.664999999994</v>
      </c>
      <c r="M174" s="129">
        <f t="shared" si="296"/>
        <v>-7378.1139999999941</v>
      </c>
      <c r="N174" s="129">
        <f t="shared" si="296"/>
        <v>-832.74199999999109</v>
      </c>
      <c r="O174" s="129">
        <f t="shared" si="296"/>
        <v>1872.9859999999899</v>
      </c>
      <c r="P174" s="129">
        <f t="shared" si="296"/>
        <v>258.93499999999767</v>
      </c>
      <c r="Q174" s="129">
        <f t="shared" si="296"/>
        <v>1328.6849999999977</v>
      </c>
      <c r="R174" s="129">
        <f t="shared" si="296"/>
        <v>2213.8889999999956</v>
      </c>
      <c r="S174" s="129">
        <f t="shared" si="296"/>
        <v>2106.7379999999976</v>
      </c>
      <c r="T174" s="129">
        <f t="shared" si="296"/>
        <v>1269.8899999999994</v>
      </c>
      <c r="U174" s="129">
        <f t="shared" si="296"/>
        <v>1148.0849999999919</v>
      </c>
      <c r="V174" s="129">
        <f t="shared" si="296"/>
        <v>-4013.8400000000111</v>
      </c>
      <c r="W174" s="129">
        <f t="shared" si="296"/>
        <v>-6011.3619999999792</v>
      </c>
      <c r="X174" s="202">
        <f t="shared" si="296"/>
        <v>-5856.8800000000047</v>
      </c>
      <c r="Y174" s="202">
        <f t="shared" si="296"/>
        <v>2465.7709999999934</v>
      </c>
      <c r="Z174" s="202"/>
      <c r="AA174" s="100"/>
      <c r="AB174" s="100"/>
      <c r="AC174" s="100"/>
      <c r="AD174" s="100"/>
      <c r="AE174" s="100"/>
      <c r="AF174" s="100"/>
    </row>
    <row r="175" spans="1:32" ht="18.75" customHeight="1">
      <c r="A175" s="125" t="s">
        <v>204</v>
      </c>
      <c r="B175" s="111">
        <f t="shared" ref="B175:Y175" si="297">B158-B141</f>
        <v>-3503.249683355627</v>
      </c>
      <c r="C175" s="111">
        <f t="shared" si="297"/>
        <v>-3878.316314836386</v>
      </c>
      <c r="D175" s="111">
        <f t="shared" si="297"/>
        <v>-3597.9255424228136</v>
      </c>
      <c r="E175" s="111">
        <f t="shared" si="297"/>
        <v>-3477.9967308224282</v>
      </c>
      <c r="F175" s="111">
        <f t="shared" si="297"/>
        <v>-3630.4533113838884</v>
      </c>
      <c r="G175" s="111">
        <f t="shared" si="297"/>
        <v>-3424.6849904132846</v>
      </c>
      <c r="H175" s="111">
        <f t="shared" si="297"/>
        <v>-3645.443224704833</v>
      </c>
      <c r="I175" s="111">
        <f t="shared" si="297"/>
        <v>-3989.9164234707246</v>
      </c>
      <c r="J175" s="111">
        <f t="shared" si="297"/>
        <v>-4191.2353608761568</v>
      </c>
      <c r="K175" s="111">
        <f t="shared" si="297"/>
        <v>-3712.8212493736946</v>
      </c>
      <c r="L175" s="111">
        <f t="shared" si="297"/>
        <v>-3937.2179999999998</v>
      </c>
      <c r="M175" s="111">
        <f t="shared" si="297"/>
        <v>-4162.9000000000015</v>
      </c>
      <c r="N175" s="111">
        <f t="shared" si="297"/>
        <v>-3603.4180000000006</v>
      </c>
      <c r="O175" s="111">
        <f t="shared" si="297"/>
        <v>-3502.3769999999995</v>
      </c>
      <c r="P175" s="111">
        <f t="shared" si="297"/>
        <v>-2960.0010000000002</v>
      </c>
      <c r="Q175" s="111">
        <f t="shared" si="297"/>
        <v>-3220.3079999999991</v>
      </c>
      <c r="R175" s="111">
        <f t="shared" si="297"/>
        <v>-3382.4370000000017</v>
      </c>
      <c r="S175" s="111">
        <f t="shared" si="297"/>
        <v>-3764.7410000000009</v>
      </c>
      <c r="T175" s="111">
        <f t="shared" si="297"/>
        <v>-3956.7390000000005</v>
      </c>
      <c r="U175" s="111">
        <f t="shared" si="297"/>
        <v>-3987.8209999999999</v>
      </c>
      <c r="V175" s="111">
        <f t="shared" si="297"/>
        <v>-3394.0380000000014</v>
      </c>
      <c r="W175" s="111">
        <f t="shared" si="297"/>
        <v>-3735.5869999999995</v>
      </c>
      <c r="X175" s="111">
        <f t="shared" si="297"/>
        <v>-5427.4750000000022</v>
      </c>
      <c r="Y175" s="111">
        <f t="shared" si="297"/>
        <v>-5707.5341203151911</v>
      </c>
      <c r="Z175" s="102"/>
      <c r="AA175" s="100"/>
      <c r="AB175" s="100"/>
      <c r="AC175" s="100"/>
      <c r="AD175" s="100"/>
      <c r="AE175" s="100"/>
      <c r="AF175" s="100"/>
    </row>
    <row r="176" spans="1:32" ht="18.75" customHeight="1">
      <c r="A176" s="182" t="s">
        <v>201</v>
      </c>
      <c r="B176" s="102">
        <f t="shared" ref="B176:Y177" si="298">B159-B142</f>
        <v>-3494.1306393841542</v>
      </c>
      <c r="C176" s="102">
        <f t="shared" si="298"/>
        <v>-3887.1720160882055</v>
      </c>
      <c r="D176" s="102">
        <f t="shared" si="298"/>
        <v>-3606.9942634644071</v>
      </c>
      <c r="E176" s="102">
        <f t="shared" si="298"/>
        <v>-3484.1923198415611</v>
      </c>
      <c r="F176" s="102">
        <f t="shared" si="298"/>
        <v>-3623.0166545214452</v>
      </c>
      <c r="G176" s="102">
        <f t="shared" si="298"/>
        <v>-3532.2936044888479</v>
      </c>
      <c r="H176" s="102">
        <f t="shared" si="298"/>
        <v>-3791.1337379849033</v>
      </c>
      <c r="I176" s="102">
        <f t="shared" si="298"/>
        <v>-4230.8353130238738</v>
      </c>
      <c r="J176" s="102">
        <f t="shared" si="298"/>
        <v>-4474.6378819255642</v>
      </c>
      <c r="K176" s="102">
        <f t="shared" si="298"/>
        <v>-4002.3603620856361</v>
      </c>
      <c r="L176" s="102">
        <f t="shared" si="298"/>
        <v>-4166.7049999999999</v>
      </c>
      <c r="M176" s="102">
        <f t="shared" si="298"/>
        <v>-4384.9980000000014</v>
      </c>
      <c r="N176" s="102">
        <f t="shared" si="298"/>
        <v>-3853.3520000000026</v>
      </c>
      <c r="O176" s="102">
        <f t="shared" si="298"/>
        <v>-3801.0069999999996</v>
      </c>
      <c r="P176" s="102">
        <f t="shared" si="298"/>
        <v>-3361.0070000000005</v>
      </c>
      <c r="Q176" s="102">
        <f t="shared" si="298"/>
        <v>-3755.6729999999998</v>
      </c>
      <c r="R176" s="102">
        <f t="shared" si="298"/>
        <v>-3851.9260000000013</v>
      </c>
      <c r="S176" s="102">
        <f t="shared" si="298"/>
        <v>-4132.5470000000023</v>
      </c>
      <c r="T176" s="102">
        <f t="shared" si="298"/>
        <v>-4350.0330000000013</v>
      </c>
      <c r="U176" s="102">
        <f t="shared" si="298"/>
        <v>-4360.9729999999981</v>
      </c>
      <c r="V176" s="102">
        <f t="shared" si="298"/>
        <v>-3813.6400000000012</v>
      </c>
      <c r="W176" s="102">
        <f t="shared" si="298"/>
        <v>-4139.0479999999998</v>
      </c>
      <c r="X176" s="102">
        <f t="shared" si="298"/>
        <v>-5820.0410000000011</v>
      </c>
      <c r="Y176" s="102">
        <f t="shared" si="298"/>
        <v>-6154.8745256004622</v>
      </c>
      <c r="Z176" s="102"/>
      <c r="AA176" s="100"/>
      <c r="AB176" s="100"/>
      <c r="AC176" s="100"/>
      <c r="AD176" s="100"/>
      <c r="AE176" s="100"/>
      <c r="AF176" s="100"/>
    </row>
    <row r="177" spans="1:32" ht="18.75" customHeight="1">
      <c r="A177" s="126" t="s">
        <v>33</v>
      </c>
      <c r="B177" s="102">
        <f t="shared" si="298"/>
        <v>-1585.8705306133113</v>
      </c>
      <c r="C177" s="102">
        <f t="shared" si="298"/>
        <v>-1733.8804395041909</v>
      </c>
      <c r="D177" s="102">
        <f t="shared" si="298"/>
        <v>-1638.1011557572576</v>
      </c>
      <c r="E177" s="102">
        <f t="shared" si="298"/>
        <v>-1527.4449044340263</v>
      </c>
      <c r="F177" s="102">
        <f t="shared" si="298"/>
        <v>-1578.8892844142927</v>
      </c>
      <c r="G177" s="102">
        <f t="shared" si="298"/>
        <v>-1527.5508190369312</v>
      </c>
      <c r="H177" s="102">
        <f t="shared" si="298"/>
        <v>-1538.1231918304652</v>
      </c>
      <c r="I177" s="102">
        <f t="shared" si="298"/>
        <v>-1939.7897855534447</v>
      </c>
      <c r="J177" s="102">
        <f t="shared" si="298"/>
        <v>-2142.0286513434366</v>
      </c>
      <c r="K177" s="102">
        <f t="shared" si="298"/>
        <v>-1607.3485684376519</v>
      </c>
      <c r="L177" s="102">
        <f t="shared" si="298"/>
        <v>-1837.2040000000002</v>
      </c>
      <c r="M177" s="102">
        <f t="shared" si="298"/>
        <v>-2072.0940000000005</v>
      </c>
      <c r="N177" s="102">
        <f t="shared" si="298"/>
        <v>-1933.2060000000001</v>
      </c>
      <c r="O177" s="102">
        <f t="shared" si="298"/>
        <v>-1996.018</v>
      </c>
      <c r="P177" s="102">
        <f t="shared" si="298"/>
        <v>-1694.326</v>
      </c>
      <c r="Q177" s="102">
        <f t="shared" si="298"/>
        <v>-1758.5</v>
      </c>
      <c r="R177" s="102">
        <f t="shared" si="298"/>
        <v>-1800.1610000000005</v>
      </c>
      <c r="S177" s="102">
        <f t="shared" si="298"/>
        <v>-1818.8390000000004</v>
      </c>
      <c r="T177" s="102">
        <f t="shared" si="298"/>
        <v>-1896.7449999999999</v>
      </c>
      <c r="U177" s="102">
        <f t="shared" si="298"/>
        <v>-1749.9360000000001</v>
      </c>
      <c r="V177" s="102">
        <f t="shared" si="298"/>
        <v>-1739.0010000000002</v>
      </c>
      <c r="W177" s="102">
        <f t="shared" si="298"/>
        <v>-2055.6049999999996</v>
      </c>
      <c r="X177" s="102">
        <f t="shared" si="298"/>
        <v>-2730.1770000000001</v>
      </c>
      <c r="Y177" s="102">
        <f t="shared" si="298"/>
        <v>-2567.5965838602051</v>
      </c>
      <c r="Z177" s="102"/>
      <c r="AA177" s="100"/>
      <c r="AB177" s="100"/>
      <c r="AC177" s="100"/>
      <c r="AD177" s="100"/>
      <c r="AE177" s="100"/>
      <c r="AF177" s="100"/>
    </row>
    <row r="178" spans="1:32" ht="18.75" customHeight="1">
      <c r="A178" s="126" t="s">
        <v>202</v>
      </c>
      <c r="B178" s="102">
        <f t="shared" ref="B178:Y178" si="299">B161-B144</f>
        <v>-33.787152742314859</v>
      </c>
      <c r="C178" s="102">
        <f t="shared" si="299"/>
        <v>-39.758875332194663</v>
      </c>
      <c r="D178" s="102">
        <f t="shared" si="299"/>
        <v>-30.086386665555594</v>
      </c>
      <c r="E178" s="102">
        <f t="shared" si="299"/>
        <v>-30.109826388400919</v>
      </c>
      <c r="F178" s="102">
        <f t="shared" si="299"/>
        <v>-31.65402696959552</v>
      </c>
      <c r="G178" s="102">
        <f t="shared" si="299"/>
        <v>-50.611171376353482</v>
      </c>
      <c r="H178" s="102">
        <f t="shared" si="299"/>
        <v>-100.19903287436783</v>
      </c>
      <c r="I178" s="102">
        <f t="shared" si="299"/>
        <v>-111.94063791727933</v>
      </c>
      <c r="J178" s="102">
        <f t="shared" si="299"/>
        <v>-63.889709532719934</v>
      </c>
      <c r="K178" s="102">
        <f t="shared" si="299"/>
        <v>-116.80668093604265</v>
      </c>
      <c r="L178" s="102">
        <f t="shared" si="299"/>
        <v>-108.97799999999998</v>
      </c>
      <c r="M178" s="102">
        <f t="shared" si="299"/>
        <v>-89.762000000000029</v>
      </c>
      <c r="N178" s="102">
        <f t="shared" si="299"/>
        <v>-91.420999999999992</v>
      </c>
      <c r="O178" s="102">
        <f t="shared" si="299"/>
        <v>-119.74499999999998</v>
      </c>
      <c r="P178" s="102">
        <f t="shared" si="299"/>
        <v>-133.59400000000002</v>
      </c>
      <c r="Q178" s="102">
        <f t="shared" si="299"/>
        <v>-157.92199999999997</v>
      </c>
      <c r="R178" s="102">
        <f t="shared" si="299"/>
        <v>-156.06599999999997</v>
      </c>
      <c r="S178" s="102">
        <f t="shared" si="299"/>
        <v>-172.29100000000003</v>
      </c>
      <c r="T178" s="102">
        <f t="shared" si="299"/>
        <v>-191.85399999999998</v>
      </c>
      <c r="U178" s="102">
        <f t="shared" si="299"/>
        <v>-173.971</v>
      </c>
      <c r="V178" s="102">
        <f t="shared" si="299"/>
        <v>-198.01499999999999</v>
      </c>
      <c r="W178" s="102">
        <f t="shared" si="299"/>
        <v>-140.29599999999999</v>
      </c>
      <c r="X178" s="102">
        <f t="shared" si="299"/>
        <v>-254.37400000000008</v>
      </c>
      <c r="Y178" s="102">
        <f t="shared" si="299"/>
        <v>-221.84162645520888</v>
      </c>
      <c r="Z178" s="102"/>
      <c r="AA178" s="100"/>
      <c r="AB178" s="100"/>
      <c r="AC178" s="100"/>
      <c r="AD178" s="100"/>
      <c r="AE178" s="100"/>
      <c r="AF178" s="100"/>
    </row>
    <row r="179" spans="1:32" ht="18.75" customHeight="1">
      <c r="A179" s="126" t="s">
        <v>34</v>
      </c>
      <c r="B179" s="106">
        <f t="shared" ref="B179:Y179" si="300">B162-B145</f>
        <v>-1883.5920000000003</v>
      </c>
      <c r="C179" s="106">
        <f t="shared" si="300"/>
        <v>-2104.6769999999997</v>
      </c>
      <c r="D179" s="106">
        <f t="shared" si="300"/>
        <v>-1929.7379999999998</v>
      </c>
      <c r="E179" s="106">
        <f t="shared" si="300"/>
        <v>-1920.4420000000002</v>
      </c>
      <c r="F179" s="106">
        <f t="shared" si="300"/>
        <v>-2019.9099999999999</v>
      </c>
      <c r="G179" s="106">
        <f t="shared" si="300"/>
        <v>-1846.5229999999997</v>
      </c>
      <c r="H179" s="106">
        <f t="shared" si="300"/>
        <v>-2007.1210000000001</v>
      </c>
      <c r="I179" s="106">
        <f t="shared" si="300"/>
        <v>-1938.1860000000006</v>
      </c>
      <c r="J179" s="106">
        <f t="shared" si="300"/>
        <v>-1985.3169999999996</v>
      </c>
      <c r="K179" s="106">
        <f t="shared" si="300"/>
        <v>-1988.6660000000002</v>
      </c>
      <c r="L179" s="106">
        <f t="shared" si="300"/>
        <v>-1991.0359999999996</v>
      </c>
      <c r="M179" s="106">
        <f t="shared" si="300"/>
        <v>-2001.0440000000003</v>
      </c>
      <c r="N179" s="106">
        <f t="shared" si="300"/>
        <v>-1578.7910000000002</v>
      </c>
      <c r="O179" s="106">
        <f t="shared" si="300"/>
        <v>-1386.6139999999996</v>
      </c>
      <c r="P179" s="106">
        <f t="shared" si="300"/>
        <v>-1132.0810000000001</v>
      </c>
      <c r="Q179" s="106">
        <f t="shared" si="300"/>
        <v>-1303.8859999999995</v>
      </c>
      <c r="R179" s="106">
        <f t="shared" si="300"/>
        <v>-1426.21</v>
      </c>
      <c r="S179" s="106">
        <f t="shared" si="300"/>
        <v>-1773.6110000000008</v>
      </c>
      <c r="T179" s="106">
        <f t="shared" si="300"/>
        <v>-1868.1400000000003</v>
      </c>
      <c r="U179" s="106">
        <f t="shared" si="300"/>
        <v>-2063.9139999999998</v>
      </c>
      <c r="V179" s="106">
        <f t="shared" si="300"/>
        <v>-1457.0220000000008</v>
      </c>
      <c r="W179" s="106">
        <f t="shared" si="300"/>
        <v>-1539.6859999999997</v>
      </c>
      <c r="X179" s="106">
        <f t="shared" si="300"/>
        <v>-2442.9240000000018</v>
      </c>
      <c r="Y179" s="106">
        <f t="shared" si="300"/>
        <v>-2918.095909999779</v>
      </c>
      <c r="Z179" s="102"/>
      <c r="AA179" s="100"/>
      <c r="AB179" s="100"/>
      <c r="AC179" s="100"/>
      <c r="AD179" s="100"/>
      <c r="AE179" s="100"/>
      <c r="AF179" s="100"/>
    </row>
    <row r="180" spans="1:32" ht="18.75" customHeight="1">
      <c r="A180" s="127" t="s">
        <v>104</v>
      </c>
      <c r="B180" s="102">
        <f t="shared" ref="B180:Y180" si="301">B163-B146</f>
        <v>1001.2876833556261</v>
      </c>
      <c r="C180" s="102">
        <f t="shared" si="301"/>
        <v>866.08731483638621</v>
      </c>
      <c r="D180" s="102">
        <f t="shared" si="301"/>
        <v>927.89854242281353</v>
      </c>
      <c r="E180" s="102">
        <f t="shared" si="301"/>
        <v>1065.0817308224271</v>
      </c>
      <c r="F180" s="102">
        <f t="shared" si="301"/>
        <v>1027.0793113838886</v>
      </c>
      <c r="G180" s="102">
        <f t="shared" si="301"/>
        <v>1032.011990413285</v>
      </c>
      <c r="H180" s="102">
        <f t="shared" si="301"/>
        <v>1248.356224704833</v>
      </c>
      <c r="I180" s="102">
        <f t="shared" si="301"/>
        <v>1226.4754234707239</v>
      </c>
      <c r="J180" s="102">
        <f t="shared" si="301"/>
        <v>1185.2373608761563</v>
      </c>
      <c r="K180" s="102">
        <f t="shared" si="301"/>
        <v>1022.688249373695</v>
      </c>
      <c r="L180" s="102">
        <f t="shared" si="301"/>
        <v>1373.7920000000001</v>
      </c>
      <c r="M180" s="102">
        <f t="shared" si="301"/>
        <v>1558.259</v>
      </c>
      <c r="N180" s="102">
        <f t="shared" si="301"/>
        <v>1821.8160000000003</v>
      </c>
      <c r="O180" s="102">
        <f t="shared" si="301"/>
        <v>1903.8340000000003</v>
      </c>
      <c r="P180" s="102">
        <f t="shared" si="301"/>
        <v>1811.8229999999999</v>
      </c>
      <c r="Q180" s="102">
        <f t="shared" si="301"/>
        <v>1938.6189999999999</v>
      </c>
      <c r="R180" s="102">
        <f t="shared" si="301"/>
        <v>1858.127</v>
      </c>
      <c r="S180" s="102">
        <f t="shared" si="301"/>
        <v>1833.4049999999997</v>
      </c>
      <c r="T180" s="102">
        <f t="shared" si="301"/>
        <v>1928.4479999999994</v>
      </c>
      <c r="U180" s="102">
        <f t="shared" si="301"/>
        <v>1942.3450000000003</v>
      </c>
      <c r="V180" s="102">
        <f t="shared" si="301"/>
        <v>1786.2980000000002</v>
      </c>
      <c r="W180" s="102">
        <f t="shared" si="301"/>
        <v>1971.5920000000001</v>
      </c>
      <c r="X180" s="102">
        <f t="shared" si="301"/>
        <v>2437.5679999999998</v>
      </c>
      <c r="Y180" s="102">
        <f t="shared" si="301"/>
        <v>2016.0953186675843</v>
      </c>
      <c r="Z180" s="102"/>
      <c r="AA180" s="100"/>
      <c r="AB180" s="100"/>
      <c r="AC180" s="100"/>
      <c r="AD180" s="100"/>
      <c r="AE180" s="100"/>
      <c r="AF180" s="100"/>
    </row>
    <row r="181" spans="1:32" ht="18.75" customHeight="1">
      <c r="A181" s="126" t="s">
        <v>35</v>
      </c>
      <c r="B181" s="102">
        <f t="shared" ref="B181:Y181" si="302">B164-B147</f>
        <v>-203.8823166443741</v>
      </c>
      <c r="C181" s="102">
        <f t="shared" si="302"/>
        <v>-150.89368516361421</v>
      </c>
      <c r="D181" s="102">
        <f t="shared" si="302"/>
        <v>-143.63245757718653</v>
      </c>
      <c r="E181" s="102">
        <f t="shared" si="302"/>
        <v>-102.62026917757292</v>
      </c>
      <c r="F181" s="102">
        <f t="shared" si="302"/>
        <v>-60.707688616111398</v>
      </c>
      <c r="G181" s="102">
        <f t="shared" si="302"/>
        <v>-43.527009586715209</v>
      </c>
      <c r="H181" s="102">
        <f t="shared" si="302"/>
        <v>-22.935775295166891</v>
      </c>
      <c r="I181" s="102">
        <f t="shared" si="302"/>
        <v>-50.613576529275917</v>
      </c>
      <c r="J181" s="102">
        <f t="shared" si="302"/>
        <v>-17.271639123843471</v>
      </c>
      <c r="K181" s="102">
        <f t="shared" si="302"/>
        <v>-50.028750626305182</v>
      </c>
      <c r="L181" s="102">
        <f t="shared" si="302"/>
        <v>-85.313000000000017</v>
      </c>
      <c r="M181" s="102">
        <f t="shared" si="302"/>
        <v>-94.399000000000001</v>
      </c>
      <c r="N181" s="102">
        <f t="shared" si="302"/>
        <v>-101.50399999999999</v>
      </c>
      <c r="O181" s="102">
        <f t="shared" si="302"/>
        <v>-141.43299999999999</v>
      </c>
      <c r="P181" s="102">
        <f t="shared" si="302"/>
        <v>-170.02100000000002</v>
      </c>
      <c r="Q181" s="102">
        <f t="shared" si="302"/>
        <v>-205.565</v>
      </c>
      <c r="R181" s="102">
        <f t="shared" si="302"/>
        <v>-215.10799999999998</v>
      </c>
      <c r="S181" s="102">
        <f t="shared" si="302"/>
        <v>-215.49400000000003</v>
      </c>
      <c r="T181" s="102">
        <f t="shared" si="302"/>
        <v>-221.81600000000003</v>
      </c>
      <c r="U181" s="102">
        <f t="shared" si="302"/>
        <v>-210.48200000000003</v>
      </c>
      <c r="V181" s="102">
        <f t="shared" si="302"/>
        <v>-213.22200000000004</v>
      </c>
      <c r="W181" s="102">
        <f t="shared" si="302"/>
        <v>-299.73900000000003</v>
      </c>
      <c r="X181" s="102">
        <f t="shared" si="302"/>
        <v>-468.30200000000002</v>
      </c>
      <c r="Y181" s="102">
        <f t="shared" si="302"/>
        <v>-432.08420676640503</v>
      </c>
      <c r="Z181" s="100"/>
      <c r="AA181" s="100"/>
      <c r="AB181" s="100"/>
      <c r="AC181" s="100"/>
      <c r="AD181" s="100"/>
      <c r="AE181" s="100"/>
      <c r="AF181" s="100"/>
    </row>
    <row r="182" spans="1:32" ht="18.75" customHeight="1">
      <c r="A182" s="128" t="s">
        <v>36</v>
      </c>
      <c r="B182" s="106">
        <f t="shared" ref="B182:Y182" si="303">B165-B148</f>
        <v>1205.17</v>
      </c>
      <c r="C182" s="106">
        <f t="shared" si="303"/>
        <v>1016.9810000000004</v>
      </c>
      <c r="D182" s="106">
        <f t="shared" si="303"/>
        <v>1071.5309999999999</v>
      </c>
      <c r="E182" s="106">
        <f t="shared" si="303"/>
        <v>1167.702</v>
      </c>
      <c r="F182" s="106">
        <f t="shared" si="303"/>
        <v>1087.787</v>
      </c>
      <c r="G182" s="106">
        <f t="shared" si="303"/>
        <v>1075.5390000000002</v>
      </c>
      <c r="H182" s="106">
        <f t="shared" si="303"/>
        <v>1271.2919999999999</v>
      </c>
      <c r="I182" s="106">
        <f t="shared" si="303"/>
        <v>1277.0889999999999</v>
      </c>
      <c r="J182" s="106">
        <f t="shared" si="303"/>
        <v>1202.5089999999998</v>
      </c>
      <c r="K182" s="106">
        <f t="shared" si="303"/>
        <v>1072.7170000000001</v>
      </c>
      <c r="L182" s="106">
        <f t="shared" si="303"/>
        <v>1459.105</v>
      </c>
      <c r="M182" s="106">
        <f t="shared" si="303"/>
        <v>1652.6580000000001</v>
      </c>
      <c r="N182" s="106">
        <f t="shared" si="303"/>
        <v>1923.3200000000002</v>
      </c>
      <c r="O182" s="106">
        <f t="shared" si="303"/>
        <v>2045.2670000000003</v>
      </c>
      <c r="P182" s="106">
        <f t="shared" si="303"/>
        <v>1981.8439999999998</v>
      </c>
      <c r="Q182" s="106">
        <f t="shared" si="303"/>
        <v>2144.1839999999997</v>
      </c>
      <c r="R182" s="106">
        <f t="shared" si="303"/>
        <v>2073.2349999999997</v>
      </c>
      <c r="S182" s="106">
        <f t="shared" si="303"/>
        <v>2048.8989999999994</v>
      </c>
      <c r="T182" s="106">
        <f t="shared" si="303"/>
        <v>2150.2639999999997</v>
      </c>
      <c r="U182" s="106">
        <f t="shared" si="303"/>
        <v>2152.8270000000002</v>
      </c>
      <c r="V182" s="106">
        <f t="shared" si="303"/>
        <v>1999.5200000000002</v>
      </c>
      <c r="W182" s="106">
        <f t="shared" si="303"/>
        <v>2271.3310000000001</v>
      </c>
      <c r="X182" s="102">
        <f t="shared" si="303"/>
        <v>2905.87</v>
      </c>
      <c r="Y182" s="102">
        <f t="shared" si="303"/>
        <v>2448.1795254339895</v>
      </c>
      <c r="Z182" s="100"/>
      <c r="AA182" s="100"/>
      <c r="AB182" s="100"/>
      <c r="AC182" s="100"/>
      <c r="AD182" s="100"/>
      <c r="AE182" s="100"/>
      <c r="AF182" s="100"/>
    </row>
    <row r="183" spans="1:32" ht="18.75" customHeight="1">
      <c r="A183" s="119" t="s">
        <v>203</v>
      </c>
      <c r="B183" s="115">
        <f t="shared" ref="B183:Y183" si="304">B166-B149</f>
        <v>-2501.9620000000014</v>
      </c>
      <c r="C183" s="115">
        <f t="shared" si="304"/>
        <v>-3012.2289999999994</v>
      </c>
      <c r="D183" s="115">
        <f t="shared" si="304"/>
        <v>-2670.027</v>
      </c>
      <c r="E183" s="115">
        <f t="shared" si="304"/>
        <v>-2412.9150000000018</v>
      </c>
      <c r="F183" s="115">
        <f t="shared" si="304"/>
        <v>-2603.3739999999998</v>
      </c>
      <c r="G183" s="115">
        <f t="shared" si="304"/>
        <v>-2392.6729999999998</v>
      </c>
      <c r="H183" s="115">
        <f t="shared" si="304"/>
        <v>-2397.0869999999995</v>
      </c>
      <c r="I183" s="115">
        <f t="shared" si="304"/>
        <v>-2763.4410000000007</v>
      </c>
      <c r="J183" s="115">
        <f t="shared" si="304"/>
        <v>-3005.9980000000014</v>
      </c>
      <c r="K183" s="115">
        <f t="shared" si="304"/>
        <v>-2690.1329999999989</v>
      </c>
      <c r="L183" s="115">
        <f t="shared" si="304"/>
        <v>-2563.4259999999995</v>
      </c>
      <c r="M183" s="115">
        <f t="shared" si="304"/>
        <v>-2604.6409999999996</v>
      </c>
      <c r="N183" s="115">
        <f t="shared" si="304"/>
        <v>-1781.601999999999</v>
      </c>
      <c r="O183" s="115">
        <f t="shared" si="304"/>
        <v>-1598.5429999999997</v>
      </c>
      <c r="P183" s="115">
        <f t="shared" si="304"/>
        <v>-1148.1779999999999</v>
      </c>
      <c r="Q183" s="115">
        <f t="shared" si="304"/>
        <v>-1281.6889999999985</v>
      </c>
      <c r="R183" s="115">
        <f t="shared" si="304"/>
        <v>-1524.3100000000013</v>
      </c>
      <c r="S183" s="115">
        <f t="shared" si="304"/>
        <v>-1931.3360000000011</v>
      </c>
      <c r="T183" s="115">
        <f t="shared" si="304"/>
        <v>-2028.2910000000011</v>
      </c>
      <c r="U183" s="115">
        <f t="shared" si="304"/>
        <v>-2045.4759999999987</v>
      </c>
      <c r="V183" s="115">
        <f t="shared" si="304"/>
        <v>-1607.7400000000016</v>
      </c>
      <c r="W183" s="115">
        <f t="shared" si="304"/>
        <v>-1763.994999999999</v>
      </c>
      <c r="X183" s="115">
        <f t="shared" si="304"/>
        <v>-2989.9070000000029</v>
      </c>
      <c r="Y183" s="115">
        <f t="shared" si="304"/>
        <v>-3691.4388016476078</v>
      </c>
      <c r="Z183" s="102"/>
      <c r="AA183" s="100"/>
      <c r="AB183" s="100"/>
      <c r="AC183" s="100"/>
      <c r="AD183" s="100"/>
      <c r="AE183" s="100"/>
      <c r="AF183" s="100"/>
    </row>
    <row r="184" spans="1:32" ht="15" customHeight="1">
      <c r="A184" s="61" t="s">
        <v>31</v>
      </c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20"/>
      <c r="AA184" s="100"/>
      <c r="AB184" s="100"/>
      <c r="AC184" s="100"/>
      <c r="AD184" s="100"/>
      <c r="AE184" s="100"/>
      <c r="AF184" s="100"/>
    </row>
    <row r="185" spans="1:32" ht="15" customHeight="1">
      <c r="A185" s="387" t="s">
        <v>359</v>
      </c>
      <c r="B185" s="387"/>
      <c r="C185" s="387"/>
      <c r="D185" s="387"/>
      <c r="E185" s="387"/>
      <c r="F185" s="387"/>
      <c r="G185" s="387"/>
      <c r="H185" s="387"/>
      <c r="I185" s="387"/>
      <c r="J185" s="387"/>
      <c r="K185" s="387"/>
      <c r="L185" s="387"/>
      <c r="M185" s="387"/>
      <c r="N185" s="387"/>
      <c r="O185" s="387"/>
      <c r="P185" s="387"/>
      <c r="Q185" s="387"/>
      <c r="R185" s="61"/>
      <c r="S185" s="61"/>
      <c r="T185" s="61"/>
      <c r="U185" s="61"/>
      <c r="V185" s="61"/>
      <c r="W185" s="61"/>
      <c r="X185" s="61"/>
      <c r="Y185" s="61"/>
      <c r="Z185" s="120"/>
      <c r="AA185" s="100"/>
      <c r="AB185" s="100"/>
      <c r="AC185" s="100"/>
      <c r="AD185" s="100"/>
      <c r="AE185" s="100"/>
      <c r="AF185" s="100"/>
    </row>
    <row r="186" spans="1:32" ht="15" customHeight="1">
      <c r="A186" s="118" t="s">
        <v>360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61"/>
      <c r="S186" s="61"/>
      <c r="T186" s="199"/>
      <c r="U186" s="199"/>
      <c r="V186" s="199"/>
      <c r="W186" s="199"/>
      <c r="X186" s="199"/>
      <c r="Y186" s="199"/>
      <c r="Z186" s="199"/>
      <c r="AA186" s="199"/>
      <c r="AB186" s="100"/>
      <c r="AC186" s="100"/>
      <c r="AD186" s="100"/>
      <c r="AE186" s="100"/>
      <c r="AF186" s="100"/>
    </row>
    <row r="187" spans="1:32" ht="15" customHeight="1"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120"/>
      <c r="AA187" s="100"/>
      <c r="AB187" s="100"/>
      <c r="AC187" s="100"/>
      <c r="AD187" s="100"/>
      <c r="AE187" s="100"/>
      <c r="AF187" s="100"/>
    </row>
    <row r="188" spans="1:32" ht="15" customHeight="1">
      <c r="A188" s="123"/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20"/>
      <c r="AA188" s="100"/>
      <c r="AB188" s="100"/>
      <c r="AC188" s="100"/>
      <c r="AD188" s="100"/>
      <c r="AE188" s="100"/>
      <c r="AF188" s="100"/>
    </row>
    <row r="189" spans="1:32" ht="40.5" customHeight="1">
      <c r="A189" s="183" t="s">
        <v>105</v>
      </c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20"/>
      <c r="AA189" s="100"/>
      <c r="AB189" s="100"/>
      <c r="AC189" s="100"/>
      <c r="AD189" s="100"/>
      <c r="AE189" s="100"/>
      <c r="AF189" s="100"/>
    </row>
    <row r="190" spans="1:32" ht="32.25" customHeight="1">
      <c r="A190" s="172"/>
      <c r="B190" s="385">
        <v>2000</v>
      </c>
      <c r="C190" s="385">
        <v>2001</v>
      </c>
      <c r="D190" s="385">
        <v>2002</v>
      </c>
      <c r="E190" s="385">
        <v>2003</v>
      </c>
      <c r="F190" s="385">
        <v>2004</v>
      </c>
      <c r="G190" s="385">
        <v>2005</v>
      </c>
      <c r="H190" s="385">
        <v>2006</v>
      </c>
      <c r="I190" s="385">
        <v>2007</v>
      </c>
      <c r="J190" s="385">
        <v>2008</v>
      </c>
      <c r="K190" s="385">
        <v>2009</v>
      </c>
      <c r="L190" s="385">
        <v>2010</v>
      </c>
      <c r="M190" s="385">
        <v>2011</v>
      </c>
      <c r="N190" s="385">
        <v>2012</v>
      </c>
      <c r="O190" s="385">
        <v>2013</v>
      </c>
      <c r="P190" s="385">
        <v>2014</v>
      </c>
      <c r="Q190" s="385">
        <v>2015</v>
      </c>
      <c r="R190" s="385">
        <v>2016</v>
      </c>
      <c r="S190" s="385">
        <v>2017</v>
      </c>
      <c r="T190" s="385">
        <v>2018</v>
      </c>
      <c r="U190" s="385">
        <v>2019</v>
      </c>
      <c r="V190" s="385">
        <v>2020</v>
      </c>
      <c r="W190" s="385">
        <v>2021</v>
      </c>
      <c r="X190" s="385">
        <v>2022</v>
      </c>
      <c r="Y190" s="385" t="s">
        <v>195</v>
      </c>
      <c r="Z190" s="201"/>
      <c r="AA190" s="396"/>
      <c r="AB190" s="396"/>
      <c r="AC190" s="396"/>
      <c r="AD190" s="396"/>
      <c r="AE190" s="209"/>
      <c r="AF190" s="209"/>
    </row>
    <row r="191" spans="1:32" s="93" customFormat="1" ht="14.25" customHeight="1">
      <c r="A191" s="173"/>
      <c r="B191" s="386"/>
      <c r="C191" s="386"/>
      <c r="D191" s="386"/>
      <c r="E191" s="386"/>
      <c r="F191" s="386"/>
      <c r="G191" s="386"/>
      <c r="H191" s="386"/>
      <c r="I191" s="386"/>
      <c r="J191" s="386"/>
      <c r="K191" s="386"/>
      <c r="L191" s="386"/>
      <c r="M191" s="386"/>
      <c r="N191" s="386"/>
      <c r="O191" s="386"/>
      <c r="P191" s="386"/>
      <c r="Q191" s="386"/>
      <c r="R191" s="386"/>
      <c r="S191" s="386"/>
      <c r="T191" s="386"/>
      <c r="U191" s="386"/>
      <c r="V191" s="386"/>
      <c r="W191" s="386"/>
      <c r="X191" s="386"/>
      <c r="Y191" s="386"/>
      <c r="Z191" s="201"/>
      <c r="AA191" s="95"/>
      <c r="AB191" s="95"/>
      <c r="AC191" s="95"/>
      <c r="AD191" s="95"/>
      <c r="AE191" s="95"/>
      <c r="AF191" s="95"/>
    </row>
    <row r="192" spans="1:32" ht="18.75" customHeight="1">
      <c r="A192" s="96" t="s">
        <v>32</v>
      </c>
      <c r="B192" s="124">
        <v>100</v>
      </c>
      <c r="C192" s="124">
        <v>100</v>
      </c>
      <c r="D192" s="124">
        <v>100</v>
      </c>
      <c r="E192" s="124">
        <v>100</v>
      </c>
      <c r="F192" s="124">
        <v>100</v>
      </c>
      <c r="G192" s="124">
        <v>100</v>
      </c>
      <c r="H192" s="124">
        <v>100</v>
      </c>
      <c r="I192" s="124">
        <v>100</v>
      </c>
      <c r="J192" s="124">
        <v>100</v>
      </c>
      <c r="K192" s="124">
        <v>100</v>
      </c>
      <c r="L192" s="124">
        <v>100</v>
      </c>
      <c r="M192" s="124">
        <v>100</v>
      </c>
      <c r="N192" s="124">
        <v>100</v>
      </c>
      <c r="O192" s="124">
        <v>100</v>
      </c>
      <c r="P192" s="124">
        <v>100</v>
      </c>
      <c r="Q192" s="124">
        <v>100</v>
      </c>
      <c r="R192" s="124">
        <v>100</v>
      </c>
      <c r="S192" s="124">
        <v>100</v>
      </c>
      <c r="T192" s="124">
        <v>100</v>
      </c>
      <c r="U192" s="124">
        <v>100</v>
      </c>
      <c r="V192" s="124">
        <v>100</v>
      </c>
      <c r="W192" s="124">
        <v>100</v>
      </c>
      <c r="X192" s="124">
        <v>100</v>
      </c>
      <c r="Y192" s="124">
        <v>100</v>
      </c>
      <c r="Z192" s="130"/>
      <c r="AA192" s="130"/>
      <c r="AB192" s="130"/>
      <c r="AC192" s="130"/>
      <c r="AD192" s="130"/>
      <c r="AE192" s="100"/>
      <c r="AF192" s="130"/>
    </row>
    <row r="193" spans="1:32" ht="18.75" customHeight="1">
      <c r="A193" s="125" t="s">
        <v>204</v>
      </c>
      <c r="B193" s="110">
        <f>B195+B196+B197</f>
        <v>11.026431117284663</v>
      </c>
      <c r="C193" s="110">
        <f t="shared" ref="C193:Y193" si="305">C195+C196+C197</f>
        <v>11.814434493716863</v>
      </c>
      <c r="D193" s="110">
        <f t="shared" si="305"/>
        <v>11.918714149042984</v>
      </c>
      <c r="E193" s="110">
        <f t="shared" si="305"/>
        <v>11.996108594544772</v>
      </c>
      <c r="F193" s="110">
        <f t="shared" si="305"/>
        <v>11.5586194087481</v>
      </c>
      <c r="G193" s="110">
        <f t="shared" si="305"/>
        <v>10.98473050969346</v>
      </c>
      <c r="H193" s="110">
        <f t="shared" si="305"/>
        <v>10.883539571161844</v>
      </c>
      <c r="I193" s="110">
        <f t="shared" si="305"/>
        <v>11.451243062427777</v>
      </c>
      <c r="J193" s="110">
        <f t="shared" si="305"/>
        <v>11.677076668608873</v>
      </c>
      <c r="K193" s="110">
        <f t="shared" si="305"/>
        <v>13.024600101897963</v>
      </c>
      <c r="L193" s="110">
        <f t="shared" si="305"/>
        <v>12.392593948025187</v>
      </c>
      <c r="M193" s="110">
        <f t="shared" si="305"/>
        <v>13.388929016814046</v>
      </c>
      <c r="N193" s="110">
        <f t="shared" si="305"/>
        <v>13.726614858810779</v>
      </c>
      <c r="O193" s="110">
        <f t="shared" si="305"/>
        <v>13.94099280363897</v>
      </c>
      <c r="P193" s="110">
        <f t="shared" si="305"/>
        <v>12.946335945731844</v>
      </c>
      <c r="Q193" s="110">
        <f t="shared" si="305"/>
        <v>13.147015304703515</v>
      </c>
      <c r="R193" s="110">
        <f t="shared" si="305"/>
        <v>13.364495245138137</v>
      </c>
      <c r="S193" s="110">
        <f t="shared" si="305"/>
        <v>12.599520621362053</v>
      </c>
      <c r="T193" s="110">
        <f t="shared" si="305"/>
        <v>12.217290631831952</v>
      </c>
      <c r="U193" s="110">
        <f t="shared" si="305"/>
        <v>11.908048335432609</v>
      </c>
      <c r="V193" s="110">
        <f t="shared" si="305"/>
        <v>13.469232244609929</v>
      </c>
      <c r="W193" s="110">
        <f t="shared" si="305"/>
        <v>12.408146642075037</v>
      </c>
      <c r="X193" s="110">
        <f t="shared" si="305"/>
        <v>11.946961857732457</v>
      </c>
      <c r="Y193" s="110">
        <f t="shared" si="305"/>
        <v>12.935443285393223</v>
      </c>
      <c r="Z193" s="100"/>
      <c r="AA193" s="100"/>
      <c r="AB193" s="100"/>
      <c r="AC193" s="100"/>
      <c r="AD193" s="100"/>
      <c r="AE193" s="100"/>
      <c r="AF193" s="100"/>
    </row>
    <row r="194" spans="1:32" ht="18.75" customHeight="1">
      <c r="A194" s="182" t="s">
        <v>201</v>
      </c>
      <c r="B194" s="100">
        <f t="shared" ref="B194:Y194" si="306">B142/B$140*100</f>
        <v>10.910926268547602</v>
      </c>
      <c r="C194" s="100">
        <f t="shared" si="306"/>
        <v>11.687371086591861</v>
      </c>
      <c r="D194" s="100">
        <f t="shared" si="306"/>
        <v>11.767580410913974</v>
      </c>
      <c r="E194" s="100">
        <f t="shared" si="306"/>
        <v>11.852256253283446</v>
      </c>
      <c r="F194" s="100">
        <f t="shared" si="306"/>
        <v>11.382846414412558</v>
      </c>
      <c r="G194" s="100">
        <f t="shared" si="306"/>
        <v>10.807072025576192</v>
      </c>
      <c r="H194" s="100">
        <f t="shared" si="306"/>
        <v>10.701110008465257</v>
      </c>
      <c r="I194" s="100">
        <f t="shared" si="306"/>
        <v>11.323626031499105</v>
      </c>
      <c r="J194" s="100">
        <f t="shared" si="306"/>
        <v>11.605148871249211</v>
      </c>
      <c r="K194" s="100">
        <f t="shared" si="306"/>
        <v>12.90039863976912</v>
      </c>
      <c r="L194" s="100">
        <f t="shared" si="306"/>
        <v>12.217504152187864</v>
      </c>
      <c r="M194" s="100">
        <f t="shared" si="306"/>
        <v>13.185453153146298</v>
      </c>
      <c r="N194" s="100">
        <f t="shared" si="306"/>
        <v>13.525083973013691</v>
      </c>
      <c r="O194" s="100">
        <f t="shared" si="306"/>
        <v>13.741883982437797</v>
      </c>
      <c r="P194" s="100">
        <f t="shared" si="306"/>
        <v>12.734265157165478</v>
      </c>
      <c r="Q194" s="100">
        <f t="shared" si="306"/>
        <v>12.909003600261236</v>
      </c>
      <c r="R194" s="100">
        <f t="shared" si="306"/>
        <v>13.092433081167911</v>
      </c>
      <c r="S194" s="100">
        <f t="shared" si="306"/>
        <v>12.354929660336978</v>
      </c>
      <c r="T194" s="100">
        <f t="shared" si="306"/>
        <v>11.974386404187912</v>
      </c>
      <c r="U194" s="100">
        <f t="shared" si="306"/>
        <v>11.649639964266473</v>
      </c>
      <c r="V194" s="100">
        <f t="shared" si="306"/>
        <v>13.124606873232453</v>
      </c>
      <c r="W194" s="100">
        <f t="shared" si="306"/>
        <v>12.073850793802841</v>
      </c>
      <c r="X194" s="100">
        <f t="shared" si="306"/>
        <v>11.665354583064712</v>
      </c>
      <c r="Y194" s="100">
        <f t="shared" si="306"/>
        <v>12.647096347241643</v>
      </c>
      <c r="Z194" s="100"/>
      <c r="AA194" s="100"/>
      <c r="AB194" s="100"/>
      <c r="AC194" s="100"/>
      <c r="AD194" s="100"/>
      <c r="AE194" s="100"/>
      <c r="AF194" s="100"/>
    </row>
    <row r="195" spans="1:32" ht="18.75" customHeight="1">
      <c r="A195" s="126" t="s">
        <v>33</v>
      </c>
      <c r="B195" s="100">
        <f t="shared" ref="B195:Y195" si="307">B143/B$140*100</f>
        <v>3.5574306348972988</v>
      </c>
      <c r="C195" s="100">
        <f t="shared" si="307"/>
        <v>3.9392625655854356</v>
      </c>
      <c r="D195" s="100">
        <f t="shared" si="307"/>
        <v>3.8959930803345317</v>
      </c>
      <c r="E195" s="100">
        <f t="shared" si="307"/>
        <v>3.7692864571567326</v>
      </c>
      <c r="F195" s="100">
        <f t="shared" si="307"/>
        <v>3.6120573965417178</v>
      </c>
      <c r="G195" s="100">
        <f t="shared" si="307"/>
        <v>3.3833862261018832</v>
      </c>
      <c r="H195" s="100">
        <f t="shared" si="307"/>
        <v>3.1043545508772765</v>
      </c>
      <c r="I195" s="100">
        <f t="shared" si="307"/>
        <v>3.5455462657670189</v>
      </c>
      <c r="J195" s="100">
        <f t="shared" si="307"/>
        <v>3.7102984711125497</v>
      </c>
      <c r="K195" s="100">
        <f t="shared" si="307"/>
        <v>3.6853887896533259</v>
      </c>
      <c r="L195" s="100">
        <f t="shared" si="307"/>
        <v>3.7005192845976476</v>
      </c>
      <c r="M195" s="100">
        <f t="shared" si="307"/>
        <v>4.0438397770075349</v>
      </c>
      <c r="N195" s="100">
        <f t="shared" si="307"/>
        <v>4.1707216511618972</v>
      </c>
      <c r="O195" s="100">
        <f t="shared" si="307"/>
        <v>4.1741553396085536</v>
      </c>
      <c r="P195" s="100">
        <f t="shared" si="307"/>
        <v>3.7033540390873565</v>
      </c>
      <c r="Q195" s="100">
        <f t="shared" si="307"/>
        <v>3.8111595567314582</v>
      </c>
      <c r="R195" s="100">
        <f t="shared" si="307"/>
        <v>3.8744892687184485</v>
      </c>
      <c r="S195" s="100">
        <f t="shared" si="307"/>
        <v>3.6246885496395471</v>
      </c>
      <c r="T195" s="100">
        <f t="shared" si="307"/>
        <v>3.5680219864652836</v>
      </c>
      <c r="U195" s="100">
        <f t="shared" si="307"/>
        <v>3.3631192362733748</v>
      </c>
      <c r="V195" s="100">
        <f t="shared" si="307"/>
        <v>4.0332596571449857</v>
      </c>
      <c r="W195" s="100">
        <f t="shared" si="307"/>
        <v>3.7558194930387838</v>
      </c>
      <c r="X195" s="100">
        <f t="shared" si="307"/>
        <v>3.6196813219753925</v>
      </c>
      <c r="Y195" s="100">
        <f t="shared" si="307"/>
        <v>3.6415731081852849</v>
      </c>
      <c r="Z195" s="100"/>
      <c r="AA195" s="100"/>
      <c r="AB195" s="100"/>
      <c r="AC195" s="100"/>
      <c r="AD195" s="100"/>
      <c r="AE195" s="100"/>
      <c r="AF195" s="100"/>
    </row>
    <row r="196" spans="1:32" ht="18.75" customHeight="1">
      <c r="A196" s="126" t="s">
        <v>202</v>
      </c>
      <c r="B196" s="100">
        <f t="shared" ref="B196:Y196" si="308">B144/B$140*100</f>
        <v>0.23697544204358906</v>
      </c>
      <c r="C196" s="100">
        <f t="shared" si="308"/>
        <v>0.23855380963825065</v>
      </c>
      <c r="D196" s="100">
        <f t="shared" si="308"/>
        <v>0.23563027180225882</v>
      </c>
      <c r="E196" s="100">
        <f t="shared" si="308"/>
        <v>0.2357648266574611</v>
      </c>
      <c r="F196" s="100">
        <f t="shared" si="308"/>
        <v>0.24561348282383855</v>
      </c>
      <c r="G196" s="100">
        <f t="shared" si="308"/>
        <v>0.2363308800908217</v>
      </c>
      <c r="H196" s="100">
        <f t="shared" si="308"/>
        <v>0.32933862543793896</v>
      </c>
      <c r="I196" s="100">
        <f t="shared" si="308"/>
        <v>0.34031569185703026</v>
      </c>
      <c r="J196" s="100">
        <f t="shared" si="308"/>
        <v>0.31099455652725211</v>
      </c>
      <c r="K196" s="100">
        <f t="shared" si="308"/>
        <v>0.4472554233693492</v>
      </c>
      <c r="L196" s="100">
        <f t="shared" si="308"/>
        <v>0.40911958559389922</v>
      </c>
      <c r="M196" s="100">
        <f t="shared" si="308"/>
        <v>0.41316317159900218</v>
      </c>
      <c r="N196" s="100">
        <f t="shared" si="308"/>
        <v>0.42504388232610824</v>
      </c>
      <c r="O196" s="100">
        <f t="shared" si="308"/>
        <v>0.42898697018506809</v>
      </c>
      <c r="P196" s="100">
        <f t="shared" si="308"/>
        <v>0.44668244541869151</v>
      </c>
      <c r="Q196" s="100">
        <f t="shared" si="308"/>
        <v>0.50725054897278787</v>
      </c>
      <c r="R196" s="100">
        <f t="shared" si="308"/>
        <v>0.50606554269940085</v>
      </c>
      <c r="S196" s="100">
        <f t="shared" si="308"/>
        <v>0.47393331924416676</v>
      </c>
      <c r="T196" s="100">
        <f t="shared" si="308"/>
        <v>0.4478570417528539</v>
      </c>
      <c r="U196" s="100">
        <f t="shared" si="308"/>
        <v>0.42869179449700295</v>
      </c>
      <c r="V196" s="100">
        <f t="shared" si="308"/>
        <v>0.49065515456950876</v>
      </c>
      <c r="W196" s="100">
        <f t="shared" si="308"/>
        <v>0.43608396018103507</v>
      </c>
      <c r="X196" s="100">
        <f t="shared" si="308"/>
        <v>0.42013353316960589</v>
      </c>
      <c r="Y196" s="100">
        <f t="shared" si="308"/>
        <v>0.42449284088149264</v>
      </c>
      <c r="Z196" s="100"/>
      <c r="AA196" s="100"/>
      <c r="AB196" s="100"/>
      <c r="AC196" s="100"/>
      <c r="AD196" s="100"/>
      <c r="AE196" s="100"/>
      <c r="AF196" s="100"/>
    </row>
    <row r="197" spans="1:32" ht="18.75" customHeight="1">
      <c r="A197" s="126" t="s">
        <v>34</v>
      </c>
      <c r="B197" s="107">
        <f t="shared" ref="B197:Y197" si="309">B145/B$140*100</f>
        <v>7.2320250403437756</v>
      </c>
      <c r="C197" s="107">
        <f t="shared" si="309"/>
        <v>7.6366181184931783</v>
      </c>
      <c r="D197" s="107">
        <f t="shared" si="309"/>
        <v>7.7870907969061935</v>
      </c>
      <c r="E197" s="107">
        <f t="shared" si="309"/>
        <v>7.9910573107305778</v>
      </c>
      <c r="F197" s="107">
        <f t="shared" si="309"/>
        <v>7.7009485293825453</v>
      </c>
      <c r="G197" s="107">
        <f t="shared" si="309"/>
        <v>7.3650134035007557</v>
      </c>
      <c r="H197" s="107">
        <f t="shared" si="309"/>
        <v>7.4498463948466291</v>
      </c>
      <c r="I197" s="107">
        <f t="shared" si="309"/>
        <v>7.5653811048037269</v>
      </c>
      <c r="J197" s="107">
        <f t="shared" si="309"/>
        <v>7.6557836409690703</v>
      </c>
      <c r="K197" s="107">
        <f t="shared" si="309"/>
        <v>8.8919558888752892</v>
      </c>
      <c r="L197" s="107">
        <f t="shared" si="309"/>
        <v>8.2829550778336394</v>
      </c>
      <c r="M197" s="107">
        <f t="shared" si="309"/>
        <v>8.9319260682075079</v>
      </c>
      <c r="N197" s="107">
        <f t="shared" si="309"/>
        <v>9.1308493253227727</v>
      </c>
      <c r="O197" s="107">
        <f t="shared" si="309"/>
        <v>9.3378504938453482</v>
      </c>
      <c r="P197" s="107">
        <f t="shared" si="309"/>
        <v>8.7962994612257965</v>
      </c>
      <c r="Q197" s="107">
        <f t="shared" si="309"/>
        <v>8.8286051989992682</v>
      </c>
      <c r="R197" s="107">
        <f t="shared" si="309"/>
        <v>8.9839404337202886</v>
      </c>
      <c r="S197" s="107">
        <f t="shared" si="309"/>
        <v>8.5008987524783404</v>
      </c>
      <c r="T197" s="107">
        <f t="shared" si="309"/>
        <v>8.2014116036138152</v>
      </c>
      <c r="U197" s="107">
        <f t="shared" si="309"/>
        <v>8.1162373046622314</v>
      </c>
      <c r="V197" s="107">
        <f t="shared" si="309"/>
        <v>8.9453174328954344</v>
      </c>
      <c r="W197" s="107">
        <f t="shared" si="309"/>
        <v>8.2162431888552181</v>
      </c>
      <c r="X197" s="107">
        <f t="shared" si="309"/>
        <v>7.9071470025874584</v>
      </c>
      <c r="Y197" s="107">
        <f t="shared" si="309"/>
        <v>8.8693773363264459</v>
      </c>
      <c r="Z197" s="100"/>
      <c r="AA197" s="100"/>
      <c r="AB197" s="100"/>
      <c r="AC197" s="100"/>
      <c r="AD197" s="100"/>
      <c r="AE197" s="100"/>
      <c r="AF197" s="100"/>
    </row>
    <row r="198" spans="1:32" ht="18.75" customHeight="1">
      <c r="A198" s="127" t="s">
        <v>104</v>
      </c>
      <c r="B198" s="100">
        <f>B199+B200</f>
        <v>3.4133573407304847</v>
      </c>
      <c r="C198" s="100">
        <f t="shared" ref="C198:Y198" si="310">C199+C200</f>
        <v>3.422729778036278</v>
      </c>
      <c r="D198" s="100">
        <f t="shared" si="310"/>
        <v>3.4411125386007391</v>
      </c>
      <c r="E198" s="100">
        <f t="shared" si="310"/>
        <v>3.3816416766915292</v>
      </c>
      <c r="F198" s="100">
        <f t="shared" si="310"/>
        <v>3.1715435225044253</v>
      </c>
      <c r="G198" s="100">
        <f t="shared" si="310"/>
        <v>3.0150957930090088</v>
      </c>
      <c r="H198" s="100">
        <f t="shared" si="310"/>
        <v>2.8429941648092756</v>
      </c>
      <c r="I198" s="100">
        <f t="shared" si="310"/>
        <v>2.9549327636839573</v>
      </c>
      <c r="J198" s="100">
        <f t="shared" si="310"/>
        <v>2.7156668366823165</v>
      </c>
      <c r="K198" s="100">
        <f t="shared" si="310"/>
        <v>2.8422740662318633</v>
      </c>
      <c r="L198" s="100">
        <f t="shared" si="310"/>
        <v>2.8518940922491738</v>
      </c>
      <c r="M198" s="100">
        <f t="shared" si="310"/>
        <v>2.8696960665525912</v>
      </c>
      <c r="N198" s="100">
        <f t="shared" si="310"/>
        <v>2.7333300761493295</v>
      </c>
      <c r="O198" s="100">
        <f t="shared" si="310"/>
        <v>2.8165823174410969</v>
      </c>
      <c r="P198" s="100">
        <f t="shared" si="310"/>
        <v>2.8418166408172851</v>
      </c>
      <c r="Q198" s="100">
        <f t="shared" si="310"/>
        <v>2.8318053877966212</v>
      </c>
      <c r="R198" s="100">
        <f t="shared" si="310"/>
        <v>2.8910649429752464</v>
      </c>
      <c r="S198" s="100">
        <f t="shared" si="310"/>
        <v>2.7399042850540893</v>
      </c>
      <c r="T198" s="100">
        <f t="shared" si="310"/>
        <v>2.7340889840162226</v>
      </c>
      <c r="U198" s="100">
        <f t="shared" si="310"/>
        <v>2.6419297314560866</v>
      </c>
      <c r="V198" s="100">
        <f t="shared" si="310"/>
        <v>2.7240809110409288</v>
      </c>
      <c r="W198" s="100">
        <f t="shared" si="310"/>
        <v>2.7889475807219735</v>
      </c>
      <c r="X198" s="100">
        <f t="shared" si="310"/>
        <v>2.8284571051134328</v>
      </c>
      <c r="Y198" s="100">
        <f t="shared" si="310"/>
        <v>2.5635613759000222</v>
      </c>
      <c r="Z198" s="100"/>
      <c r="AA198" s="100"/>
      <c r="AB198" s="100"/>
      <c r="AC198" s="100"/>
      <c r="AD198" s="100"/>
      <c r="AE198" s="100"/>
      <c r="AF198" s="100"/>
    </row>
    <row r="199" spans="1:32" ht="18.75" customHeight="1">
      <c r="A199" s="126" t="s">
        <v>35</v>
      </c>
      <c r="B199" s="100">
        <f>B147/B$140*100</f>
        <v>0.5380018835538567</v>
      </c>
      <c r="C199" s="100">
        <f t="shared" ref="C199:Y199" si="311">C147/C$140*100</f>
        <v>0.46798947349672648</v>
      </c>
      <c r="D199" s="100">
        <f t="shared" si="311"/>
        <v>0.44705621463328488</v>
      </c>
      <c r="E199" s="100">
        <f t="shared" si="311"/>
        <v>0.42105689284537451</v>
      </c>
      <c r="F199" s="100">
        <f t="shared" si="311"/>
        <v>0.32639710579708914</v>
      </c>
      <c r="G199" s="100">
        <f t="shared" si="311"/>
        <v>0.27754829402672837</v>
      </c>
      <c r="H199" s="100">
        <f t="shared" si="311"/>
        <v>0.22945832381418985</v>
      </c>
      <c r="I199" s="100">
        <f t="shared" si="311"/>
        <v>0.28844834331615488</v>
      </c>
      <c r="J199" s="100">
        <f t="shared" si="311"/>
        <v>0.2569594060950563</v>
      </c>
      <c r="K199" s="100">
        <f t="shared" si="311"/>
        <v>0.20829724243680783</v>
      </c>
      <c r="L199" s="100">
        <f t="shared" si="311"/>
        <v>0.2778232755327722</v>
      </c>
      <c r="M199" s="100">
        <f t="shared" si="311"/>
        <v>0.31707314277596105</v>
      </c>
      <c r="N199" s="100">
        <f t="shared" si="311"/>
        <v>0.32250468693718781</v>
      </c>
      <c r="O199" s="100">
        <f t="shared" si="311"/>
        <v>0.40173004623715608</v>
      </c>
      <c r="P199" s="100">
        <f t="shared" si="311"/>
        <v>0.38446249540752703</v>
      </c>
      <c r="Q199" s="100">
        <f t="shared" si="311"/>
        <v>0.35316893514391767</v>
      </c>
      <c r="R199" s="100">
        <f t="shared" si="311"/>
        <v>0.36617830837459847</v>
      </c>
      <c r="S199" s="100">
        <f t="shared" si="311"/>
        <v>0.33228417179390396</v>
      </c>
      <c r="T199" s="100">
        <f t="shared" si="311"/>
        <v>0.32202679014741015</v>
      </c>
      <c r="U199" s="100">
        <f t="shared" si="311"/>
        <v>0.30509780132682973</v>
      </c>
      <c r="V199" s="100">
        <f t="shared" si="311"/>
        <v>0.35510811821704852</v>
      </c>
      <c r="W199" s="100">
        <f t="shared" si="311"/>
        <v>0.37844811045741578</v>
      </c>
      <c r="X199" s="100">
        <f t="shared" si="311"/>
        <v>0.42360984430953424</v>
      </c>
      <c r="Y199" s="100">
        <f t="shared" si="311"/>
        <v>0.40834320258204887</v>
      </c>
      <c r="Z199" s="100"/>
      <c r="AA199" s="100"/>
      <c r="AB199" s="100"/>
      <c r="AC199" s="100"/>
      <c r="AD199" s="100"/>
      <c r="AE199" s="100"/>
      <c r="AF199" s="100"/>
    </row>
    <row r="200" spans="1:32" ht="18.75" customHeight="1">
      <c r="A200" s="128" t="s">
        <v>36</v>
      </c>
      <c r="B200" s="107">
        <f>B148/B$140*100</f>
        <v>2.875355457176628</v>
      </c>
      <c r="C200" s="107">
        <f t="shared" ref="C200:Y200" si="312">C148/C$140*100</f>
        <v>2.9547403045395515</v>
      </c>
      <c r="D200" s="107">
        <f t="shared" si="312"/>
        <v>2.9940563239674542</v>
      </c>
      <c r="E200" s="107">
        <f t="shared" si="312"/>
        <v>2.9605847838461545</v>
      </c>
      <c r="F200" s="107">
        <f t="shared" si="312"/>
        <v>2.8451464167073359</v>
      </c>
      <c r="G200" s="107">
        <f t="shared" si="312"/>
        <v>2.7375474989822806</v>
      </c>
      <c r="H200" s="107">
        <f t="shared" si="312"/>
        <v>2.6135358409950857</v>
      </c>
      <c r="I200" s="107">
        <f t="shared" si="312"/>
        <v>2.6664844203678024</v>
      </c>
      <c r="J200" s="107">
        <f t="shared" si="312"/>
        <v>2.45870743058726</v>
      </c>
      <c r="K200" s="107">
        <f t="shared" si="312"/>
        <v>2.6339768237950554</v>
      </c>
      <c r="L200" s="107">
        <f t="shared" si="312"/>
        <v>2.5740708167164015</v>
      </c>
      <c r="M200" s="107">
        <f t="shared" si="312"/>
        <v>2.5526229237766302</v>
      </c>
      <c r="N200" s="107">
        <f t="shared" si="312"/>
        <v>2.4108253892121416</v>
      </c>
      <c r="O200" s="107">
        <f t="shared" si="312"/>
        <v>2.4148522712039409</v>
      </c>
      <c r="P200" s="107">
        <f t="shared" si="312"/>
        <v>2.4573541454097581</v>
      </c>
      <c r="Q200" s="107">
        <f t="shared" si="312"/>
        <v>2.4786364526527036</v>
      </c>
      <c r="R200" s="107">
        <f t="shared" si="312"/>
        <v>2.524886634600648</v>
      </c>
      <c r="S200" s="107">
        <f t="shared" si="312"/>
        <v>2.4076201132601853</v>
      </c>
      <c r="T200" s="107">
        <f t="shared" si="312"/>
        <v>2.4120621938688123</v>
      </c>
      <c r="U200" s="107">
        <f t="shared" si="312"/>
        <v>2.3368319301292568</v>
      </c>
      <c r="V200" s="107">
        <f t="shared" si="312"/>
        <v>2.3689727928238802</v>
      </c>
      <c r="W200" s="107">
        <f t="shared" si="312"/>
        <v>2.4104994702645577</v>
      </c>
      <c r="X200" s="107">
        <f t="shared" si="312"/>
        <v>2.4048472608038987</v>
      </c>
      <c r="Y200" s="107">
        <f t="shared" si="312"/>
        <v>2.1552181733179734</v>
      </c>
      <c r="Z200" s="100"/>
      <c r="AA200" s="100"/>
      <c r="AB200" s="100"/>
      <c r="AC200" s="100"/>
      <c r="AD200" s="100"/>
      <c r="AE200" s="100"/>
      <c r="AF200" s="100"/>
    </row>
    <row r="201" spans="1:32" ht="18.75" customHeight="1">
      <c r="A201" s="119" t="s">
        <v>203</v>
      </c>
      <c r="B201" s="97">
        <f>B198+B193</f>
        <v>14.439788458015148</v>
      </c>
      <c r="C201" s="97">
        <f t="shared" ref="C201:Y201" si="313">C198+C193</f>
        <v>15.237164271753141</v>
      </c>
      <c r="D201" s="97">
        <f t="shared" si="313"/>
        <v>15.359826687643723</v>
      </c>
      <c r="E201" s="97">
        <f t="shared" si="313"/>
        <v>15.377750271236302</v>
      </c>
      <c r="F201" s="97">
        <f t="shared" si="313"/>
        <v>14.730162931252526</v>
      </c>
      <c r="G201" s="97">
        <f t="shared" si="313"/>
        <v>13.999826302702468</v>
      </c>
      <c r="H201" s="97">
        <f t="shared" si="313"/>
        <v>13.72653373597112</v>
      </c>
      <c r="I201" s="97">
        <f t="shared" si="313"/>
        <v>14.406175826111735</v>
      </c>
      <c r="J201" s="97">
        <f t="shared" si="313"/>
        <v>14.39274350529119</v>
      </c>
      <c r="K201" s="97">
        <f t="shared" si="313"/>
        <v>15.866874168129826</v>
      </c>
      <c r="L201" s="97">
        <f t="shared" si="313"/>
        <v>15.24448804027436</v>
      </c>
      <c r="M201" s="97">
        <f t="shared" si="313"/>
        <v>16.258625083366638</v>
      </c>
      <c r="N201" s="97">
        <f t="shared" si="313"/>
        <v>16.459944934960109</v>
      </c>
      <c r="O201" s="97">
        <f t="shared" si="313"/>
        <v>16.757575121080066</v>
      </c>
      <c r="P201" s="97">
        <f t="shared" si="313"/>
        <v>15.788152586549129</v>
      </c>
      <c r="Q201" s="97">
        <f t="shared" si="313"/>
        <v>15.978820692500136</v>
      </c>
      <c r="R201" s="97">
        <f t="shared" si="313"/>
        <v>16.255560188113385</v>
      </c>
      <c r="S201" s="97">
        <f t="shared" si="313"/>
        <v>15.339424906416143</v>
      </c>
      <c r="T201" s="97">
        <f t="shared" si="313"/>
        <v>14.951379615848175</v>
      </c>
      <c r="U201" s="97">
        <f t="shared" si="313"/>
        <v>14.549978066888695</v>
      </c>
      <c r="V201" s="97">
        <f t="shared" si="313"/>
        <v>16.193313155650856</v>
      </c>
      <c r="W201" s="97">
        <f t="shared" si="313"/>
        <v>15.197094222797011</v>
      </c>
      <c r="X201" s="97">
        <f t="shared" si="313"/>
        <v>14.77541896284589</v>
      </c>
      <c r="Y201" s="97">
        <f t="shared" si="313"/>
        <v>15.499004661293245</v>
      </c>
      <c r="Z201" s="100"/>
      <c r="AA201" s="100"/>
      <c r="AB201" s="100"/>
      <c r="AC201" s="100"/>
      <c r="AD201" s="100"/>
      <c r="AE201" s="100"/>
      <c r="AF201" s="100"/>
    </row>
    <row r="202" spans="1:32" ht="15" customHeight="1">
      <c r="A202" s="61" t="s">
        <v>31</v>
      </c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20"/>
      <c r="AA202" s="100"/>
      <c r="AB202" s="100"/>
      <c r="AC202" s="100"/>
      <c r="AD202" s="100"/>
      <c r="AE202" s="100"/>
      <c r="AF202" s="100"/>
    </row>
    <row r="203" spans="1:32" ht="15" customHeight="1">
      <c r="A203" s="387" t="s">
        <v>359</v>
      </c>
      <c r="B203" s="387"/>
      <c r="C203" s="387"/>
      <c r="D203" s="387"/>
      <c r="E203" s="387"/>
      <c r="F203" s="387"/>
      <c r="G203" s="387"/>
      <c r="H203" s="387"/>
      <c r="I203" s="387"/>
      <c r="J203" s="387"/>
      <c r="K203" s="387"/>
      <c r="L203" s="387"/>
      <c r="M203" s="387"/>
      <c r="N203" s="387"/>
      <c r="O203" s="387"/>
      <c r="P203" s="387"/>
      <c r="Q203" s="387"/>
      <c r="R203" s="61"/>
      <c r="S203" s="61"/>
      <c r="T203" s="199"/>
      <c r="U203" s="199"/>
      <c r="V203" s="199"/>
      <c r="W203" s="199"/>
      <c r="X203" s="199"/>
      <c r="Y203" s="199"/>
      <c r="Z203" s="199"/>
      <c r="AA203" s="199"/>
      <c r="AB203" s="100"/>
      <c r="AC203" s="100"/>
      <c r="AD203" s="100"/>
      <c r="AE203" s="100"/>
      <c r="AF203" s="100"/>
    </row>
    <row r="204" spans="1:32" ht="15" customHeight="1">
      <c r="A204" s="118" t="s">
        <v>360</v>
      </c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61"/>
      <c r="S204" s="61"/>
      <c r="T204" s="61"/>
      <c r="U204" s="61"/>
      <c r="V204" s="61"/>
      <c r="W204" s="61"/>
      <c r="X204" s="61"/>
      <c r="Y204" s="61"/>
      <c r="Z204" s="120"/>
      <c r="AA204" s="100"/>
      <c r="AB204" s="100"/>
      <c r="AC204" s="100"/>
      <c r="AD204" s="100"/>
      <c r="AE204" s="100"/>
      <c r="AF204" s="100"/>
    </row>
    <row r="205" spans="1:32" ht="15" customHeight="1">
      <c r="A205" s="123"/>
      <c r="B205" s="102"/>
      <c r="C205" s="102"/>
      <c r="D205" s="102"/>
      <c r="E205" s="102"/>
      <c r="F205" s="102"/>
      <c r="G205" s="102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20"/>
      <c r="AA205" s="100"/>
      <c r="AB205" s="100"/>
      <c r="AC205" s="100"/>
      <c r="AD205" s="100"/>
      <c r="AE205" s="100"/>
      <c r="AF205" s="100"/>
    </row>
    <row r="206" spans="1:32" ht="40.5" customHeight="1">
      <c r="A206" s="171" t="s">
        <v>106</v>
      </c>
      <c r="B206" s="102"/>
      <c r="C206" s="102"/>
      <c r="D206" s="102"/>
      <c r="E206" s="102"/>
      <c r="F206" s="102"/>
      <c r="G206" s="102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20"/>
      <c r="AA206" s="100"/>
      <c r="AB206" s="100"/>
      <c r="AC206" s="100"/>
      <c r="AD206" s="100"/>
      <c r="AE206" s="100"/>
      <c r="AF206" s="100"/>
    </row>
    <row r="207" spans="1:32" ht="32.25" customHeight="1">
      <c r="A207" s="172"/>
      <c r="B207" s="385">
        <v>2000</v>
      </c>
      <c r="C207" s="385">
        <v>2001</v>
      </c>
      <c r="D207" s="385">
        <v>2002</v>
      </c>
      <c r="E207" s="385">
        <v>2003</v>
      </c>
      <c r="F207" s="385">
        <v>2004</v>
      </c>
      <c r="G207" s="385">
        <v>2005</v>
      </c>
      <c r="H207" s="385">
        <v>2006</v>
      </c>
      <c r="I207" s="385">
        <v>2007</v>
      </c>
      <c r="J207" s="385">
        <v>2008</v>
      </c>
      <c r="K207" s="385">
        <v>2009</v>
      </c>
      <c r="L207" s="385">
        <v>2010</v>
      </c>
      <c r="M207" s="385">
        <v>2011</v>
      </c>
      <c r="N207" s="385">
        <v>2012</v>
      </c>
      <c r="O207" s="385">
        <v>2013</v>
      </c>
      <c r="P207" s="385">
        <v>2014</v>
      </c>
      <c r="Q207" s="385">
        <v>2015</v>
      </c>
      <c r="R207" s="385">
        <v>2016</v>
      </c>
      <c r="S207" s="385">
        <v>2017</v>
      </c>
      <c r="T207" s="385">
        <v>2018</v>
      </c>
      <c r="U207" s="385">
        <v>2019</v>
      </c>
      <c r="V207" s="385">
        <v>2020</v>
      </c>
      <c r="W207" s="385">
        <v>2021</v>
      </c>
      <c r="X207" s="385">
        <v>2022</v>
      </c>
      <c r="Y207" s="385" t="s">
        <v>195</v>
      </c>
      <c r="Z207" s="201"/>
      <c r="AA207" s="396"/>
      <c r="AB207" s="396"/>
      <c r="AC207" s="396"/>
      <c r="AD207" s="396"/>
      <c r="AE207" s="209"/>
      <c r="AF207" s="209"/>
    </row>
    <row r="208" spans="1:32" s="93" customFormat="1" ht="14.25" customHeight="1">
      <c r="A208" s="173"/>
      <c r="B208" s="386"/>
      <c r="C208" s="386"/>
      <c r="D208" s="386"/>
      <c r="E208" s="386"/>
      <c r="F208" s="386"/>
      <c r="G208" s="386"/>
      <c r="H208" s="386"/>
      <c r="I208" s="386"/>
      <c r="J208" s="386"/>
      <c r="K208" s="386"/>
      <c r="L208" s="386"/>
      <c r="M208" s="386"/>
      <c r="N208" s="386"/>
      <c r="O208" s="386"/>
      <c r="P208" s="386"/>
      <c r="Q208" s="386"/>
      <c r="R208" s="386"/>
      <c r="S208" s="386"/>
      <c r="T208" s="386"/>
      <c r="U208" s="386"/>
      <c r="V208" s="386"/>
      <c r="W208" s="386"/>
      <c r="X208" s="386"/>
      <c r="Y208" s="386"/>
      <c r="Z208" s="201"/>
      <c r="AA208" s="95"/>
      <c r="AB208" s="95"/>
      <c r="AC208" s="95"/>
      <c r="AD208" s="95"/>
      <c r="AE208" s="95"/>
      <c r="AF208" s="95"/>
    </row>
    <row r="209" spans="1:32" ht="18.75" customHeight="1">
      <c r="A209" s="96" t="s">
        <v>32</v>
      </c>
      <c r="B209" s="124">
        <v>100</v>
      </c>
      <c r="C209" s="124">
        <v>100</v>
      </c>
      <c r="D209" s="124">
        <v>100</v>
      </c>
      <c r="E209" s="124">
        <v>100</v>
      </c>
      <c r="F209" s="124">
        <v>100</v>
      </c>
      <c r="G209" s="124">
        <v>100</v>
      </c>
      <c r="H209" s="124">
        <v>100</v>
      </c>
      <c r="I209" s="124">
        <v>100</v>
      </c>
      <c r="J209" s="124">
        <v>100</v>
      </c>
      <c r="K209" s="124">
        <v>100</v>
      </c>
      <c r="L209" s="124">
        <v>100</v>
      </c>
      <c r="M209" s="124">
        <v>100</v>
      </c>
      <c r="N209" s="124">
        <v>100</v>
      </c>
      <c r="O209" s="124">
        <v>100</v>
      </c>
      <c r="P209" s="124">
        <v>100</v>
      </c>
      <c r="Q209" s="124">
        <v>100</v>
      </c>
      <c r="R209" s="124">
        <v>100</v>
      </c>
      <c r="S209" s="124">
        <v>100</v>
      </c>
      <c r="T209" s="124">
        <v>100</v>
      </c>
      <c r="U209" s="124">
        <v>100</v>
      </c>
      <c r="V209" s="124">
        <v>100</v>
      </c>
      <c r="W209" s="124">
        <v>100</v>
      </c>
      <c r="X209" s="124">
        <v>100</v>
      </c>
      <c r="Y209" s="124">
        <v>100</v>
      </c>
      <c r="Z209" s="130"/>
      <c r="AA209" s="130"/>
      <c r="AB209" s="130"/>
      <c r="AC209" s="130"/>
      <c r="AD209" s="130"/>
      <c r="AE209" s="100"/>
      <c r="AF209" s="130"/>
    </row>
    <row r="210" spans="1:32" ht="18.75" customHeight="1">
      <c r="A210" s="125" t="s">
        <v>204</v>
      </c>
      <c r="B210" s="110">
        <f>B212+B213+B214</f>
        <v>5.6714629353810366</v>
      </c>
      <c r="C210" s="110">
        <f t="shared" ref="C210" si="314">C212+C213+C214</f>
        <v>5.803236019068315</v>
      </c>
      <c r="D210" s="110">
        <f t="shared" ref="D210" si="315">D212+D213+D214</f>
        <v>6.1892856711191451</v>
      </c>
      <c r="E210" s="110">
        <f t="shared" ref="E210" si="316">E212+E213+E214</f>
        <v>6.1029776863429506</v>
      </c>
      <c r="F210" s="110">
        <f t="shared" ref="F210" si="317">F212+F213+F214</f>
        <v>6.2279487731402678</v>
      </c>
      <c r="G210" s="110">
        <f t="shared" ref="G210" si="318">G212+G213+G214</f>
        <v>6.5691333050104195</v>
      </c>
      <c r="H210" s="110">
        <f t="shared" ref="H210" si="319">H212+H213+H214</f>
        <v>6.4688527542053649</v>
      </c>
      <c r="I210" s="110">
        <f t="shared" ref="I210" si="320">I212+I213+I214</f>
        <v>6.9368902313457141</v>
      </c>
      <c r="J210" s="110">
        <f t="shared" ref="J210" si="321">J212+J213+J214</f>
        <v>7.759908113581683</v>
      </c>
      <c r="K210" s="110">
        <f t="shared" ref="K210" si="322">K212+K213+K214</f>
        <v>8.5649709207724776</v>
      </c>
      <c r="L210" s="110">
        <f t="shared" ref="L210" si="323">L212+L213+L214</f>
        <v>8.2531256642568867</v>
      </c>
      <c r="M210" s="110">
        <f t="shared" ref="M210" si="324">M212+M213+M214</f>
        <v>8.1559368432697319</v>
      </c>
      <c r="N210" s="110">
        <f t="shared" ref="N210" si="325">N212+N213+N214</f>
        <v>8.2387559675032822</v>
      </c>
      <c r="O210" s="110">
        <f t="shared" ref="O210" si="326">O212+O213+O214</f>
        <v>8.36760147705413</v>
      </c>
      <c r="P210" s="110">
        <f t="shared" ref="P210" si="327">P212+P213+P214</f>
        <v>8.6450007045742812</v>
      </c>
      <c r="Q210" s="110">
        <f t="shared" ref="Q210" si="328">Q212+Q213+Q214</f>
        <v>8.4957513838028724</v>
      </c>
      <c r="R210" s="110">
        <f t="shared" ref="R210" si="329">R212+R213+R214</f>
        <v>8.4740408506025524</v>
      </c>
      <c r="S210" s="110">
        <f t="shared" ref="S210" si="330">S212+S213+S214</f>
        <v>7.7992221243147952</v>
      </c>
      <c r="T210" s="110">
        <f t="shared" ref="T210" si="331">T212+T213+T214</f>
        <v>7.6249559795899868</v>
      </c>
      <c r="U210" s="110">
        <f t="shared" ref="U210" si="332">U212+U213+U214</f>
        <v>7.5029778425954401</v>
      </c>
      <c r="V210" s="110">
        <f t="shared" ref="V210" si="333">V212+V213+V214</f>
        <v>9.6594492887043533</v>
      </c>
      <c r="W210" s="110">
        <f t="shared" ref="W210" si="334">W212+W213+W214</f>
        <v>9.0844147575469503</v>
      </c>
      <c r="X210" s="110">
        <f t="shared" ref="X210" si="335">X212+X213+X214</f>
        <v>8.0304707481942312</v>
      </c>
      <c r="Y210" s="110">
        <f t="shared" ref="Y210" si="336">Y212+Y213+Y214</f>
        <v>8.175012579851284</v>
      </c>
      <c r="Z210" s="100"/>
      <c r="AA210" s="100"/>
      <c r="AB210" s="100"/>
      <c r="AC210" s="100"/>
      <c r="AD210" s="100"/>
      <c r="AE210" s="100"/>
      <c r="AF210" s="100"/>
    </row>
    <row r="211" spans="1:32" ht="18.75" customHeight="1">
      <c r="A211" s="182" t="s">
        <v>201</v>
      </c>
      <c r="B211" s="100">
        <f t="shared" ref="B211:Y211" si="337">B159/B$157*100</f>
        <v>5.535908838719541</v>
      </c>
      <c r="C211" s="100">
        <f t="shared" si="337"/>
        <v>5.6050840940660667</v>
      </c>
      <c r="D211" s="100">
        <f t="shared" si="337"/>
        <v>5.9690935536982517</v>
      </c>
      <c r="E211" s="100">
        <f t="shared" si="337"/>
        <v>5.9099617422321078</v>
      </c>
      <c r="F211" s="100">
        <f t="shared" si="337"/>
        <v>6.0198281269454084</v>
      </c>
      <c r="G211" s="100">
        <f t="shared" si="337"/>
        <v>6.0833209451706889</v>
      </c>
      <c r="H211" s="100">
        <f t="shared" si="337"/>
        <v>5.9507021238493456</v>
      </c>
      <c r="I211" s="100">
        <f t="shared" si="337"/>
        <v>6.3382441235062679</v>
      </c>
      <c r="J211" s="100">
        <f t="shared" si="337"/>
        <v>7.1598275424621427</v>
      </c>
      <c r="K211" s="100">
        <f t="shared" si="337"/>
        <v>7.8045997922247272</v>
      </c>
      <c r="L211" s="100">
        <f t="shared" si="337"/>
        <v>7.6086066954872384</v>
      </c>
      <c r="M211" s="100">
        <f t="shared" si="337"/>
        <v>7.5616644525274657</v>
      </c>
      <c r="N211" s="100">
        <f t="shared" si="337"/>
        <v>7.6414759811556445</v>
      </c>
      <c r="O211" s="100">
        <f t="shared" si="337"/>
        <v>7.7317711071089352</v>
      </c>
      <c r="P211" s="100">
        <f t="shared" si="337"/>
        <v>7.8575213006376572</v>
      </c>
      <c r="Q211" s="100">
        <f t="shared" si="337"/>
        <v>7.5286022369943613</v>
      </c>
      <c r="R211" s="100">
        <f t="shared" si="337"/>
        <v>7.5857833975502231</v>
      </c>
      <c r="S211" s="100">
        <f t="shared" si="337"/>
        <v>7.1226794332232046</v>
      </c>
      <c r="T211" s="100">
        <f t="shared" si="337"/>
        <v>6.9462487060802731</v>
      </c>
      <c r="U211" s="100">
        <f t="shared" si="337"/>
        <v>6.8492056480452783</v>
      </c>
      <c r="V211" s="100">
        <f t="shared" si="337"/>
        <v>8.7361144722185973</v>
      </c>
      <c r="W211" s="100">
        <f t="shared" si="337"/>
        <v>8.2792373866180764</v>
      </c>
      <c r="X211" s="100">
        <f t="shared" si="337"/>
        <v>7.4099970899001004</v>
      </c>
      <c r="Y211" s="100">
        <f t="shared" si="337"/>
        <v>7.5389200091110302</v>
      </c>
      <c r="Z211" s="100"/>
      <c r="AA211" s="100"/>
      <c r="AB211" s="100"/>
      <c r="AC211" s="100"/>
      <c r="AD211" s="100"/>
      <c r="AE211" s="100"/>
      <c r="AF211" s="100"/>
    </row>
    <row r="212" spans="1:32" ht="18.75" customHeight="1">
      <c r="A212" s="126" t="s">
        <v>33</v>
      </c>
      <c r="B212" s="100">
        <f t="shared" ref="B212:Y212" si="338">B160/B$157*100</f>
        <v>0.57178955650982166</v>
      </c>
      <c r="C212" s="100">
        <f t="shared" si="338"/>
        <v>0.75185890185727955</v>
      </c>
      <c r="D212" s="100">
        <f t="shared" si="338"/>
        <v>0.82605941388985871</v>
      </c>
      <c r="E212" s="100">
        <f t="shared" si="338"/>
        <v>0.83035591003294917</v>
      </c>
      <c r="F212" s="100">
        <f t="shared" si="338"/>
        <v>0.8912700399995872</v>
      </c>
      <c r="G212" s="100">
        <f t="shared" si="338"/>
        <v>0.92253011414346664</v>
      </c>
      <c r="H212" s="100">
        <f t="shared" si="338"/>
        <v>0.85782521870078643</v>
      </c>
      <c r="I212" s="100">
        <f t="shared" si="338"/>
        <v>0.86096124165511767</v>
      </c>
      <c r="J212" s="100">
        <f t="shared" si="338"/>
        <v>1.0184182113248561</v>
      </c>
      <c r="K212" s="100">
        <f t="shared" si="338"/>
        <v>1.260581523173165</v>
      </c>
      <c r="L212" s="100">
        <f t="shared" si="338"/>
        <v>1.2395783417629922</v>
      </c>
      <c r="M212" s="100">
        <f t="shared" si="338"/>
        <v>1.1204394814147784</v>
      </c>
      <c r="N212" s="100">
        <f t="shared" si="338"/>
        <v>1.1846997560897929</v>
      </c>
      <c r="O212" s="100">
        <f t="shared" si="338"/>
        <v>1.1024519152458974</v>
      </c>
      <c r="P212" s="100">
        <f t="shared" si="338"/>
        <v>1.2550316496606368</v>
      </c>
      <c r="Q212" s="100">
        <f t="shared" si="338"/>
        <v>1.3325723780151904</v>
      </c>
      <c r="R212" s="100">
        <f t="shared" si="338"/>
        <v>1.3670638452087391</v>
      </c>
      <c r="S212" s="100">
        <f t="shared" si="338"/>
        <v>1.367336748896993</v>
      </c>
      <c r="T212" s="100">
        <f t="shared" si="338"/>
        <v>1.3990493780451592</v>
      </c>
      <c r="U212" s="100">
        <f t="shared" si="338"/>
        <v>1.4529216777627849</v>
      </c>
      <c r="V212" s="100">
        <f t="shared" si="338"/>
        <v>1.9275449443584187</v>
      </c>
      <c r="W212" s="100">
        <f t="shared" si="338"/>
        <v>1.7215401586570347</v>
      </c>
      <c r="X212" s="100">
        <f t="shared" si="338"/>
        <v>1.5336141141924393</v>
      </c>
      <c r="Y212" s="100">
        <f t="shared" si="338"/>
        <v>1.5424552194932768</v>
      </c>
      <c r="Z212" s="100"/>
      <c r="AA212" s="100"/>
      <c r="AB212" s="100"/>
      <c r="AC212" s="100"/>
      <c r="AD212" s="100"/>
      <c r="AE212" s="100"/>
      <c r="AF212" s="100"/>
    </row>
    <row r="213" spans="1:32" ht="18.75" customHeight="1">
      <c r="A213" s="126" t="s">
        <v>202</v>
      </c>
      <c r="B213" s="100">
        <f t="shared" ref="B213:Y213" si="339">B161/B$157*100</f>
        <v>0.23647896167243837</v>
      </c>
      <c r="C213" s="100">
        <f t="shared" si="339"/>
        <v>0.22066159316993178</v>
      </c>
      <c r="D213" s="100">
        <f t="shared" si="339"/>
        <v>0.22870771052002753</v>
      </c>
      <c r="E213" s="100">
        <f t="shared" si="339"/>
        <v>0.21561705449503099</v>
      </c>
      <c r="F213" s="100">
        <f t="shared" si="339"/>
        <v>0.24033624368607898</v>
      </c>
      <c r="G213" s="100">
        <f t="shared" si="339"/>
        <v>0.19505242598688458</v>
      </c>
      <c r="H213" s="100">
        <f t="shared" si="339"/>
        <v>0.21578578706494214</v>
      </c>
      <c r="I213" s="100">
        <f t="shared" si="339"/>
        <v>0.21827477549615071</v>
      </c>
      <c r="J213" s="100">
        <f t="shared" si="339"/>
        <v>0.29192623257912936</v>
      </c>
      <c r="K213" s="100">
        <f t="shared" si="339"/>
        <v>0.31644045409196708</v>
      </c>
      <c r="L213" s="100">
        <f t="shared" si="339"/>
        <v>0.31134993293551366</v>
      </c>
      <c r="M213" s="100">
        <f t="shared" si="339"/>
        <v>0.31546291925007625</v>
      </c>
      <c r="N213" s="100">
        <f t="shared" si="339"/>
        <v>0.28681921507548319</v>
      </c>
      <c r="O213" s="100">
        <f t="shared" si="339"/>
        <v>0.23975643525550719</v>
      </c>
      <c r="P213" s="100">
        <f t="shared" si="339"/>
        <v>0.25306193096574436</v>
      </c>
      <c r="Q213" s="100">
        <f t="shared" si="339"/>
        <v>0.28165777322858376</v>
      </c>
      <c r="R213" s="100">
        <f t="shared" si="339"/>
        <v>0.28367414058719853</v>
      </c>
      <c r="S213" s="100">
        <f t="shared" si="339"/>
        <v>0.25682713717497296</v>
      </c>
      <c r="T213" s="100">
        <f t="shared" si="339"/>
        <v>0.22723421645769845</v>
      </c>
      <c r="U213" s="100">
        <f t="shared" si="339"/>
        <v>0.23763145463028995</v>
      </c>
      <c r="V213" s="100">
        <f t="shared" si="339"/>
        <v>0.25256628205954129</v>
      </c>
      <c r="W213" s="100">
        <f t="shared" si="339"/>
        <v>0.30925601501976446</v>
      </c>
      <c r="X213" s="100">
        <f t="shared" si="339"/>
        <v>0.22979343029187424</v>
      </c>
      <c r="Y213" s="100">
        <f t="shared" si="339"/>
        <v>0.24098822109934501</v>
      </c>
      <c r="Z213" s="100"/>
      <c r="AA213" s="100"/>
      <c r="AB213" s="100"/>
      <c r="AC213" s="100"/>
      <c r="AD213" s="100"/>
      <c r="AE213" s="100"/>
      <c r="AF213" s="100"/>
    </row>
    <row r="214" spans="1:32" ht="18.75" customHeight="1">
      <c r="A214" s="126" t="s">
        <v>34</v>
      </c>
      <c r="B214" s="107">
        <f t="shared" ref="B214:Y214" si="340">B162/B$157*100</f>
        <v>4.8631944171987769</v>
      </c>
      <c r="C214" s="107">
        <f t="shared" si="340"/>
        <v>4.8307155240411035</v>
      </c>
      <c r="D214" s="107">
        <f t="shared" si="340"/>
        <v>5.1345185467092591</v>
      </c>
      <c r="E214" s="107">
        <f t="shared" si="340"/>
        <v>5.0570047218149705</v>
      </c>
      <c r="F214" s="107">
        <f t="shared" si="340"/>
        <v>5.0963424894546021</v>
      </c>
      <c r="G214" s="107">
        <f t="shared" si="340"/>
        <v>5.4515507648800678</v>
      </c>
      <c r="H214" s="107">
        <f t="shared" si="340"/>
        <v>5.395241748439636</v>
      </c>
      <c r="I214" s="107">
        <f t="shared" si="340"/>
        <v>5.8576542141944463</v>
      </c>
      <c r="J214" s="107">
        <f t="shared" si="340"/>
        <v>6.4495636696776977</v>
      </c>
      <c r="K214" s="107">
        <f t="shared" si="340"/>
        <v>6.9879489435073454</v>
      </c>
      <c r="L214" s="107">
        <f t="shared" si="340"/>
        <v>6.7021973895583811</v>
      </c>
      <c r="M214" s="107">
        <f t="shared" si="340"/>
        <v>6.7200344426048773</v>
      </c>
      <c r="N214" s="107">
        <f t="shared" si="340"/>
        <v>6.7672369963380055</v>
      </c>
      <c r="O214" s="107">
        <f t="shared" si="340"/>
        <v>7.0253931265527259</v>
      </c>
      <c r="P214" s="107">
        <f t="shared" si="340"/>
        <v>7.1369071239478998</v>
      </c>
      <c r="Q214" s="107">
        <f t="shared" si="340"/>
        <v>6.8815212325590984</v>
      </c>
      <c r="R214" s="107">
        <f t="shared" si="340"/>
        <v>6.8233028648066156</v>
      </c>
      <c r="S214" s="107">
        <f t="shared" si="340"/>
        <v>6.1750582382428298</v>
      </c>
      <c r="T214" s="107">
        <f t="shared" si="340"/>
        <v>5.9986723850871293</v>
      </c>
      <c r="U214" s="107">
        <f t="shared" si="340"/>
        <v>5.8124247102023654</v>
      </c>
      <c r="V214" s="107">
        <f t="shared" si="340"/>
        <v>7.4793380622863932</v>
      </c>
      <c r="W214" s="107">
        <f t="shared" si="340"/>
        <v>7.0536185838701515</v>
      </c>
      <c r="X214" s="107">
        <f t="shared" si="340"/>
        <v>6.2670632037099177</v>
      </c>
      <c r="Y214" s="107">
        <f t="shared" si="340"/>
        <v>6.3915691392586629</v>
      </c>
      <c r="Z214" s="100"/>
      <c r="AA214" s="100"/>
      <c r="AB214" s="100"/>
      <c r="AC214" s="100"/>
      <c r="AD214" s="100"/>
      <c r="AE214" s="100"/>
      <c r="AF214" s="100"/>
    </row>
    <row r="215" spans="1:32" ht="18.75" customHeight="1">
      <c r="A215" s="127" t="s">
        <v>104</v>
      </c>
      <c r="B215" s="100">
        <f>B216+B217</f>
        <v>7.5144379696377284</v>
      </c>
      <c r="C215" s="100">
        <f t="shared" ref="C215" si="341">C216+C217</f>
        <v>7.0221871572250949</v>
      </c>
      <c r="D215" s="100">
        <f t="shared" ref="D215" si="342">D216+D217</f>
        <v>6.8827117195790297</v>
      </c>
      <c r="E215" s="100">
        <f t="shared" ref="E215" si="343">E216+E217</f>
        <v>6.8374164947623797</v>
      </c>
      <c r="F215" s="100">
        <f t="shared" ref="F215" si="344">F216+F217</f>
        <v>6.5120646733103822</v>
      </c>
      <c r="G215" s="100">
        <f t="shared" ref="G215" si="345">G216+G217</f>
        <v>6.395318378023803</v>
      </c>
      <c r="H215" s="100">
        <f t="shared" ref="H215" si="346">H216+H217</f>
        <v>6.0498359388522607</v>
      </c>
      <c r="I215" s="100">
        <f t="shared" ref="I215" si="347">I216+I217</f>
        <v>5.9113776799982114</v>
      </c>
      <c r="J215" s="100">
        <f t="shared" ref="J215" si="348">J216+J217</f>
        <v>5.6624855504260188</v>
      </c>
      <c r="K215" s="100">
        <f t="shared" ref="K215" si="349">K216+K217</f>
        <v>5.6974005614397782</v>
      </c>
      <c r="L215" s="100">
        <f t="shared" ref="L215" si="350">L216+L217</f>
        <v>6.1206416416023481</v>
      </c>
      <c r="M215" s="100">
        <f t="shared" ref="M215" si="351">M216+M217</f>
        <v>5.7869216199996529</v>
      </c>
      <c r="N215" s="100">
        <f t="shared" ref="N215" si="352">N216+N217</f>
        <v>5.6345798063739085</v>
      </c>
      <c r="O215" s="100">
        <f t="shared" ref="O215" si="353">O216+O217</f>
        <v>5.5578656935387105</v>
      </c>
      <c r="P215" s="100">
        <f t="shared" ref="P215" si="354">P216+P217</f>
        <v>5.4346162897947421</v>
      </c>
      <c r="Q215" s="100">
        <f t="shared" ref="Q215" si="355">Q216+Q217</f>
        <v>5.4362372459277584</v>
      </c>
      <c r="R215" s="100">
        <f t="shared" ref="R215" si="356">R216+R217</f>
        <v>5.2764177235504865</v>
      </c>
      <c r="S215" s="100">
        <f t="shared" ref="S215" si="357">S216+S217</f>
        <v>4.8548980988569603</v>
      </c>
      <c r="T215" s="100">
        <f t="shared" ref="T215" si="358">T216+T217</f>
        <v>4.8490880052150356</v>
      </c>
      <c r="U215" s="100">
        <f t="shared" ref="U215" si="359">U216+U217</f>
        <v>4.6839908994772106</v>
      </c>
      <c r="V215" s="100">
        <f t="shared" ref="V215" si="360">V216+V217</f>
        <v>5.2550820779666418</v>
      </c>
      <c r="W215" s="100">
        <f t="shared" ref="W215" si="361">W216+W217</f>
        <v>5.1672152581731572</v>
      </c>
      <c r="X215" s="100">
        <f t="shared" ref="X215" si="362">X216+X217</f>
        <v>4.9849806653439872</v>
      </c>
      <c r="Y215" s="100">
        <f t="shared" ref="Y215" si="363">Y216+Y217</f>
        <v>4.1061780466997524</v>
      </c>
      <c r="Z215" s="100"/>
      <c r="AA215" s="100"/>
      <c r="AB215" s="100"/>
      <c r="AC215" s="100"/>
      <c r="AD215" s="100"/>
      <c r="AE215" s="100"/>
      <c r="AF215" s="100"/>
    </row>
    <row r="216" spans="1:32" ht="18.75" customHeight="1">
      <c r="A216" s="126" t="s">
        <v>35</v>
      </c>
      <c r="B216" s="100">
        <f>B164/B$157*100</f>
        <v>0.1857426871012271</v>
      </c>
      <c r="C216" s="100">
        <f t="shared" ref="C216:Y216" si="364">C164/C$157*100</f>
        <v>0.23721191010963763</v>
      </c>
      <c r="D216" s="100">
        <f t="shared" si="364"/>
        <v>0.20966534311531285</v>
      </c>
      <c r="E216" s="100">
        <f t="shared" si="364"/>
        <v>0.26288083441885801</v>
      </c>
      <c r="F216" s="100">
        <f t="shared" si="364"/>
        <v>0.27512653268101922</v>
      </c>
      <c r="G216" s="100">
        <f t="shared" si="364"/>
        <v>0.2661224358981597</v>
      </c>
      <c r="H216" s="100">
        <f t="shared" si="364"/>
        <v>0.24321658164086873</v>
      </c>
      <c r="I216" s="100">
        <f t="shared" si="364"/>
        <v>0.26587306967376823</v>
      </c>
      <c r="J216" s="100">
        <f t="shared" si="364"/>
        <v>0.30463981867028256</v>
      </c>
      <c r="K216" s="100">
        <f t="shared" si="364"/>
        <v>0.15650283556478795</v>
      </c>
      <c r="L216" s="100">
        <f t="shared" si="364"/>
        <v>0.19049128531995052</v>
      </c>
      <c r="M216" s="100">
        <f t="shared" si="364"/>
        <v>0.20004551560831338</v>
      </c>
      <c r="N216" s="100">
        <f t="shared" si="364"/>
        <v>0.16707790223852398</v>
      </c>
      <c r="O216" s="100">
        <f t="shared" si="364"/>
        <v>0.18113755808149182</v>
      </c>
      <c r="P216" s="100">
        <f t="shared" si="364"/>
        <v>0.13873223500402332</v>
      </c>
      <c r="Q216" s="100">
        <f t="shared" si="364"/>
        <v>6.5108288374299494E-2</v>
      </c>
      <c r="R216" s="100">
        <f t="shared" si="364"/>
        <v>6.9405853691003244E-2</v>
      </c>
      <c r="S216" s="100">
        <f t="shared" si="364"/>
        <v>6.7273835634157828E-2</v>
      </c>
      <c r="T216" s="100">
        <f t="shared" si="364"/>
        <v>6.9725693708723391E-2</v>
      </c>
      <c r="U216" s="100">
        <f t="shared" si="364"/>
        <v>7.6558600806582888E-2</v>
      </c>
      <c r="V216" s="100">
        <f t="shared" si="364"/>
        <v>8.9451114550659891E-2</v>
      </c>
      <c r="W216" s="100">
        <f t="shared" si="364"/>
        <v>7.0510482597694046E-2</v>
      </c>
      <c r="X216" s="100">
        <f t="shared" si="364"/>
        <v>5.6219627556420119E-2</v>
      </c>
      <c r="Y216" s="100">
        <f t="shared" si="364"/>
        <v>5.9078886896099095E-2</v>
      </c>
      <c r="Z216" s="100"/>
      <c r="AA216" s="100"/>
      <c r="AB216" s="100"/>
      <c r="AC216" s="100"/>
      <c r="AD216" s="100"/>
      <c r="AE216" s="100"/>
      <c r="AF216" s="100"/>
    </row>
    <row r="217" spans="1:32" ht="18.75" customHeight="1">
      <c r="A217" s="128" t="s">
        <v>36</v>
      </c>
      <c r="B217" s="107">
        <f>B165/B$157*100</f>
        <v>7.3286952825365015</v>
      </c>
      <c r="C217" s="107">
        <f t="shared" ref="C217:Y217" si="365">C165/C$157*100</f>
        <v>6.7849752471154572</v>
      </c>
      <c r="D217" s="107">
        <f t="shared" si="365"/>
        <v>6.6730463764637165</v>
      </c>
      <c r="E217" s="107">
        <f t="shared" si="365"/>
        <v>6.5745356603435212</v>
      </c>
      <c r="F217" s="107">
        <f t="shared" si="365"/>
        <v>6.2369381406293627</v>
      </c>
      <c r="G217" s="107">
        <f t="shared" si="365"/>
        <v>6.1291959421256434</v>
      </c>
      <c r="H217" s="107">
        <f t="shared" si="365"/>
        <v>5.8066193572113916</v>
      </c>
      <c r="I217" s="107">
        <f t="shared" si="365"/>
        <v>5.6455046103244433</v>
      </c>
      <c r="J217" s="107">
        <f t="shared" si="365"/>
        <v>5.3578457317557362</v>
      </c>
      <c r="K217" s="107">
        <f t="shared" si="365"/>
        <v>5.5408977258749905</v>
      </c>
      <c r="L217" s="107">
        <f t="shared" si="365"/>
        <v>5.9301503562823976</v>
      </c>
      <c r="M217" s="107">
        <f t="shared" si="365"/>
        <v>5.5868761043913393</v>
      </c>
      <c r="N217" s="107">
        <f t="shared" si="365"/>
        <v>5.4675019041353847</v>
      </c>
      <c r="O217" s="107">
        <f t="shared" si="365"/>
        <v>5.3767281354572187</v>
      </c>
      <c r="P217" s="107">
        <f t="shared" si="365"/>
        <v>5.2958840547907187</v>
      </c>
      <c r="Q217" s="107">
        <f t="shared" si="365"/>
        <v>5.3711289575534593</v>
      </c>
      <c r="R217" s="107">
        <f t="shared" si="365"/>
        <v>5.2070118698594836</v>
      </c>
      <c r="S217" s="107">
        <f t="shared" si="365"/>
        <v>4.7876242632228028</v>
      </c>
      <c r="T217" s="107">
        <f t="shared" si="365"/>
        <v>4.7793623115063122</v>
      </c>
      <c r="U217" s="107">
        <f t="shared" si="365"/>
        <v>4.607432298670628</v>
      </c>
      <c r="V217" s="107">
        <f t="shared" si="365"/>
        <v>5.1656309634159818</v>
      </c>
      <c r="W217" s="107">
        <f t="shared" si="365"/>
        <v>5.0967047755754633</v>
      </c>
      <c r="X217" s="107">
        <f t="shared" si="365"/>
        <v>4.9287610377875675</v>
      </c>
      <c r="Y217" s="107">
        <f t="shared" si="365"/>
        <v>4.0470991598036532</v>
      </c>
      <c r="Z217" s="100"/>
      <c r="AA217" s="100"/>
      <c r="AB217" s="100"/>
      <c r="AC217" s="100"/>
      <c r="AD217" s="100"/>
      <c r="AE217" s="100"/>
      <c r="AF217" s="100"/>
    </row>
    <row r="218" spans="1:32" ht="18.75" customHeight="1">
      <c r="A218" s="119" t="s">
        <v>203</v>
      </c>
      <c r="B218" s="97">
        <f>B215+B210</f>
        <v>13.185900905018766</v>
      </c>
      <c r="C218" s="97">
        <f t="shared" ref="C218:Y218" si="366">C215+C210</f>
        <v>12.825423176293409</v>
      </c>
      <c r="D218" s="97">
        <f t="shared" si="366"/>
        <v>13.071997390698176</v>
      </c>
      <c r="E218" s="97">
        <f t="shared" si="366"/>
        <v>12.940394181105329</v>
      </c>
      <c r="F218" s="97">
        <f t="shared" si="366"/>
        <v>12.74001344645065</v>
      </c>
      <c r="G218" s="97">
        <f t="shared" si="366"/>
        <v>12.964451683034223</v>
      </c>
      <c r="H218" s="97">
        <f t="shared" si="366"/>
        <v>12.518688693057626</v>
      </c>
      <c r="I218" s="97">
        <f t="shared" si="366"/>
        <v>12.848267911343925</v>
      </c>
      <c r="J218" s="97">
        <f t="shared" si="366"/>
        <v>13.422393664007702</v>
      </c>
      <c r="K218" s="97">
        <f t="shared" si="366"/>
        <v>14.262371482212256</v>
      </c>
      <c r="L218" s="97">
        <f t="shared" si="366"/>
        <v>14.373767305859236</v>
      </c>
      <c r="M218" s="97">
        <f t="shared" si="366"/>
        <v>13.942858463269385</v>
      </c>
      <c r="N218" s="97">
        <f t="shared" si="366"/>
        <v>13.873335773877191</v>
      </c>
      <c r="O218" s="97">
        <f t="shared" si="366"/>
        <v>13.925467170592841</v>
      </c>
      <c r="P218" s="97">
        <f t="shared" si="366"/>
        <v>14.079616994369022</v>
      </c>
      <c r="Q218" s="97">
        <f t="shared" si="366"/>
        <v>13.931988629730631</v>
      </c>
      <c r="R218" s="97">
        <f t="shared" si="366"/>
        <v>13.75045857415304</v>
      </c>
      <c r="S218" s="97">
        <f t="shared" si="366"/>
        <v>12.654120223171756</v>
      </c>
      <c r="T218" s="97">
        <f t="shared" si="366"/>
        <v>12.474043984805022</v>
      </c>
      <c r="U218" s="97">
        <f t="shared" si="366"/>
        <v>12.186968742072651</v>
      </c>
      <c r="V218" s="97">
        <f t="shared" si="366"/>
        <v>14.914531366670996</v>
      </c>
      <c r="W218" s="97">
        <f t="shared" si="366"/>
        <v>14.251630015720107</v>
      </c>
      <c r="X218" s="97">
        <f t="shared" si="366"/>
        <v>13.015451413538219</v>
      </c>
      <c r="Y218" s="97">
        <f t="shared" si="366"/>
        <v>12.281190626551037</v>
      </c>
      <c r="Z218" s="100"/>
      <c r="AA218" s="100"/>
      <c r="AB218" s="100"/>
      <c r="AC218" s="100"/>
      <c r="AD218" s="100"/>
      <c r="AE218" s="100"/>
      <c r="AF218" s="100"/>
    </row>
    <row r="219" spans="1:32" ht="15" customHeight="1">
      <c r="A219" s="61" t="s">
        <v>31</v>
      </c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20"/>
      <c r="AA219" s="100"/>
      <c r="AB219" s="100"/>
      <c r="AC219" s="100"/>
      <c r="AD219" s="100"/>
      <c r="AE219" s="100"/>
      <c r="AF219" s="100"/>
    </row>
    <row r="220" spans="1:32" ht="15" customHeight="1">
      <c r="A220" s="387" t="s">
        <v>359</v>
      </c>
      <c r="B220" s="387"/>
      <c r="C220" s="387"/>
      <c r="D220" s="387"/>
      <c r="E220" s="387"/>
      <c r="F220" s="387"/>
      <c r="G220" s="387"/>
      <c r="H220" s="387"/>
      <c r="I220" s="387"/>
      <c r="J220" s="387"/>
      <c r="K220" s="387"/>
      <c r="L220" s="387"/>
      <c r="M220" s="387"/>
      <c r="N220" s="387"/>
      <c r="O220" s="387"/>
      <c r="P220" s="387"/>
      <c r="Q220" s="387"/>
      <c r="R220" s="61"/>
      <c r="S220" s="61"/>
      <c r="T220" s="199"/>
      <c r="U220" s="199"/>
      <c r="V220" s="199"/>
      <c r="W220" s="199"/>
      <c r="X220" s="199"/>
      <c r="Y220" s="199"/>
      <c r="Z220" s="199"/>
      <c r="AA220" s="199"/>
      <c r="AB220" s="100"/>
      <c r="AC220" s="100"/>
      <c r="AD220" s="100"/>
      <c r="AE220" s="100"/>
      <c r="AF220" s="100"/>
    </row>
    <row r="221" spans="1:32" ht="15" customHeight="1">
      <c r="A221" s="118" t="s">
        <v>360</v>
      </c>
      <c r="B221" s="102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20"/>
      <c r="AA221" s="100"/>
      <c r="AB221" s="100"/>
      <c r="AC221" s="100"/>
      <c r="AD221" s="100"/>
      <c r="AE221" s="100"/>
      <c r="AF221" s="100"/>
    </row>
    <row r="222" spans="1:32" ht="15" customHeight="1">
      <c r="A222" s="123"/>
      <c r="B222" s="102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20"/>
      <c r="AA222" s="100"/>
      <c r="AB222" s="100"/>
      <c r="AC222" s="100"/>
      <c r="AD222" s="100"/>
      <c r="AE222" s="100"/>
      <c r="AF222" s="100"/>
    </row>
    <row r="223" spans="1:32" ht="40.5" customHeight="1">
      <c r="A223" s="183" t="s">
        <v>107</v>
      </c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20"/>
      <c r="AA223" s="100"/>
      <c r="AB223" s="100"/>
      <c r="AC223" s="100"/>
      <c r="AD223" s="100"/>
      <c r="AE223" s="100"/>
      <c r="AF223" s="100"/>
    </row>
    <row r="224" spans="1:32" ht="32.25" customHeight="1">
      <c r="A224" s="172"/>
      <c r="B224" s="385">
        <v>2000</v>
      </c>
      <c r="C224" s="385">
        <v>2001</v>
      </c>
      <c r="D224" s="385">
        <v>2002</v>
      </c>
      <c r="E224" s="385">
        <v>2003</v>
      </c>
      <c r="F224" s="385">
        <v>2004</v>
      </c>
      <c r="G224" s="385">
        <v>2005</v>
      </c>
      <c r="H224" s="385">
        <v>2006</v>
      </c>
      <c r="I224" s="385">
        <v>2007</v>
      </c>
      <c r="J224" s="385">
        <v>2008</v>
      </c>
      <c r="K224" s="385">
        <v>2009</v>
      </c>
      <c r="L224" s="385">
        <v>2010</v>
      </c>
      <c r="M224" s="385">
        <v>2011</v>
      </c>
      <c r="N224" s="385">
        <v>2012</v>
      </c>
      <c r="O224" s="385">
        <v>2013</v>
      </c>
      <c r="P224" s="385">
        <v>2014</v>
      </c>
      <c r="Q224" s="385">
        <v>2015</v>
      </c>
      <c r="R224" s="385">
        <v>2016</v>
      </c>
      <c r="S224" s="385">
        <v>2017</v>
      </c>
      <c r="T224" s="385">
        <v>2018</v>
      </c>
      <c r="U224" s="385">
        <v>2019</v>
      </c>
      <c r="V224" s="385">
        <v>2020</v>
      </c>
      <c r="W224" s="385">
        <v>2021</v>
      </c>
      <c r="X224" s="385">
        <v>2022</v>
      </c>
      <c r="Y224" s="385" t="s">
        <v>195</v>
      </c>
      <c r="Z224" s="201"/>
      <c r="AA224" s="100"/>
      <c r="AB224" s="100"/>
      <c r="AC224" s="100"/>
      <c r="AD224" s="100"/>
      <c r="AE224" s="100"/>
      <c r="AF224" s="100"/>
    </row>
    <row r="225" spans="1:32" s="93" customFormat="1" ht="14.25" customHeight="1">
      <c r="A225" s="173"/>
      <c r="B225" s="386"/>
      <c r="C225" s="386"/>
      <c r="D225" s="386"/>
      <c r="E225" s="386"/>
      <c r="F225" s="386"/>
      <c r="G225" s="386"/>
      <c r="H225" s="386"/>
      <c r="I225" s="386"/>
      <c r="J225" s="386"/>
      <c r="K225" s="386"/>
      <c r="L225" s="386"/>
      <c r="M225" s="386"/>
      <c r="N225" s="386"/>
      <c r="O225" s="386"/>
      <c r="P225" s="386"/>
      <c r="Q225" s="386"/>
      <c r="R225" s="386"/>
      <c r="S225" s="386"/>
      <c r="T225" s="386"/>
      <c r="U225" s="386"/>
      <c r="V225" s="386"/>
      <c r="W225" s="386"/>
      <c r="X225" s="386"/>
      <c r="Y225" s="386"/>
      <c r="Z225" s="201"/>
      <c r="AA225" s="100"/>
      <c r="AB225" s="100"/>
      <c r="AC225" s="100"/>
      <c r="AD225" s="100"/>
      <c r="AE225" s="100"/>
      <c r="AF225" s="100"/>
    </row>
    <row r="226" spans="1:32" ht="18.75" customHeight="1">
      <c r="A226" s="96" t="s">
        <v>32</v>
      </c>
      <c r="B226" s="124">
        <v>100</v>
      </c>
      <c r="C226" s="124">
        <v>100</v>
      </c>
      <c r="D226" s="124">
        <v>100</v>
      </c>
      <c r="E226" s="124">
        <v>100</v>
      </c>
      <c r="F226" s="124">
        <v>100</v>
      </c>
      <c r="G226" s="124">
        <v>100</v>
      </c>
      <c r="H226" s="124">
        <v>100</v>
      </c>
      <c r="I226" s="124">
        <v>100</v>
      </c>
      <c r="J226" s="124">
        <v>100</v>
      </c>
      <c r="K226" s="124">
        <v>100</v>
      </c>
      <c r="L226" s="124">
        <v>100</v>
      </c>
      <c r="M226" s="124">
        <v>100</v>
      </c>
      <c r="N226" s="124">
        <v>100</v>
      </c>
      <c r="O226" s="124">
        <v>100</v>
      </c>
      <c r="P226" s="124">
        <v>100</v>
      </c>
      <c r="Q226" s="124">
        <v>100</v>
      </c>
      <c r="R226" s="124">
        <v>100</v>
      </c>
      <c r="S226" s="124">
        <v>100</v>
      </c>
      <c r="T226" s="124">
        <v>100</v>
      </c>
      <c r="U226" s="124">
        <v>100</v>
      </c>
      <c r="V226" s="124">
        <v>100</v>
      </c>
      <c r="W226" s="124">
        <v>100</v>
      </c>
      <c r="X226" s="124">
        <v>100</v>
      </c>
      <c r="Y226" s="124">
        <v>100</v>
      </c>
      <c r="Z226" s="130"/>
      <c r="AA226" s="100"/>
      <c r="AB226" s="100"/>
      <c r="AC226" s="100"/>
      <c r="AD226" s="100"/>
      <c r="AE226" s="100"/>
      <c r="AF226" s="100"/>
    </row>
    <row r="227" spans="1:32" ht="18.75" customHeight="1">
      <c r="A227" s="125" t="s">
        <v>204</v>
      </c>
      <c r="B227" s="110">
        <f t="shared" ref="B227:Y227" si="367">B175/B$174*100</f>
        <v>24.702469861895498</v>
      </c>
      <c r="C227" s="110">
        <f t="shared" si="367"/>
        <v>27.956777897668843</v>
      </c>
      <c r="D227" s="110">
        <f t="shared" si="367"/>
        <v>30.924317076066931</v>
      </c>
      <c r="E227" s="110">
        <f t="shared" si="367"/>
        <v>37.177908977131139</v>
      </c>
      <c r="F227" s="110">
        <f t="shared" si="367"/>
        <v>30.297469070053847</v>
      </c>
      <c r="G227" s="110">
        <f t="shared" si="367"/>
        <v>24.611720614627252</v>
      </c>
      <c r="H227" s="110">
        <f t="shared" si="367"/>
        <v>27.994654743889907</v>
      </c>
      <c r="I227" s="110">
        <f t="shared" si="367"/>
        <v>30.083982239603497</v>
      </c>
      <c r="J227" s="110">
        <f t="shared" si="367"/>
        <v>24.494769604744974</v>
      </c>
      <c r="K227" s="110">
        <f t="shared" si="367"/>
        <v>30.651870691039335</v>
      </c>
      <c r="L227" s="110">
        <f t="shared" si="367"/>
        <v>28.674634476917188</v>
      </c>
      <c r="M227" s="110">
        <f t="shared" si="367"/>
        <v>56.422278105217735</v>
      </c>
      <c r="N227" s="110">
        <f t="shared" si="367"/>
        <v>432.71721613657519</v>
      </c>
      <c r="O227" s="110">
        <f t="shared" si="367"/>
        <v>-186.99429680734499</v>
      </c>
      <c r="P227" s="110">
        <f t="shared" si="367"/>
        <v>-1143.1444184834136</v>
      </c>
      <c r="Q227" s="110">
        <f t="shared" si="367"/>
        <v>-242.36805563395424</v>
      </c>
      <c r="R227" s="110">
        <f t="shared" si="367"/>
        <v>-152.78259208117518</v>
      </c>
      <c r="S227" s="110">
        <f t="shared" si="367"/>
        <v>-178.7000092085492</v>
      </c>
      <c r="T227" s="110">
        <f t="shared" si="367"/>
        <v>-311.58123931994123</v>
      </c>
      <c r="U227" s="110">
        <f t="shared" si="367"/>
        <v>-347.34544916099662</v>
      </c>
      <c r="V227" s="110">
        <f t="shared" si="367"/>
        <v>84.558378012078009</v>
      </c>
      <c r="W227" s="110">
        <f t="shared" si="367"/>
        <v>62.142106896906434</v>
      </c>
      <c r="X227" s="110">
        <f t="shared" si="367"/>
        <v>92.668366092527037</v>
      </c>
      <c r="Y227" s="110">
        <f t="shared" si="367"/>
        <v>-231.47056723090694</v>
      </c>
      <c r="Z227" s="100"/>
      <c r="AA227" s="100"/>
      <c r="AB227" s="100"/>
      <c r="AC227" s="100"/>
      <c r="AD227" s="100"/>
      <c r="AE227" s="100"/>
      <c r="AF227" s="100"/>
    </row>
    <row r="228" spans="1:32" ht="18.75" customHeight="1">
      <c r="A228" s="182" t="s">
        <v>201</v>
      </c>
      <c r="B228" s="100">
        <f t="shared" ref="B228:Y228" si="368">B176/B$174*100</f>
        <v>24.638168733162122</v>
      </c>
      <c r="C228" s="100">
        <f t="shared" si="368"/>
        <v>28.020614071133636</v>
      </c>
      <c r="D228" s="100">
        <f t="shared" si="368"/>
        <v>31.002263104037205</v>
      </c>
      <c r="E228" s="100">
        <f t="shared" si="368"/>
        <v>37.244136481766709</v>
      </c>
      <c r="F228" s="100">
        <f t="shared" si="368"/>
        <v>30.235407431478855</v>
      </c>
      <c r="G228" s="100">
        <f t="shared" si="368"/>
        <v>25.385056893078779</v>
      </c>
      <c r="H228" s="100">
        <f t="shared" si="368"/>
        <v>29.113463998988347</v>
      </c>
      <c r="I228" s="100">
        <f t="shared" si="368"/>
        <v>31.900511415970872</v>
      </c>
      <c r="J228" s="100">
        <f t="shared" si="368"/>
        <v>26.151054413589009</v>
      </c>
      <c r="K228" s="100">
        <f t="shared" si="368"/>
        <v>33.042213464568164</v>
      </c>
      <c r="L228" s="100">
        <f t="shared" si="368"/>
        <v>30.345981057727371</v>
      </c>
      <c r="M228" s="100">
        <f t="shared" si="368"/>
        <v>59.432505380101261</v>
      </c>
      <c r="N228" s="100">
        <f t="shared" si="368"/>
        <v>462.73059362924459</v>
      </c>
      <c r="O228" s="100">
        <f t="shared" si="368"/>
        <v>-202.93835618632602</v>
      </c>
      <c r="P228" s="100">
        <f t="shared" si="368"/>
        <v>-1298.0118562573739</v>
      </c>
      <c r="Q228" s="100">
        <f t="shared" si="368"/>
        <v>-282.66090156809224</v>
      </c>
      <c r="R228" s="100">
        <f t="shared" si="368"/>
        <v>-173.98912050242851</v>
      </c>
      <c r="S228" s="100">
        <f t="shared" si="368"/>
        <v>-196.15856361825757</v>
      </c>
      <c r="T228" s="100">
        <f t="shared" si="368"/>
        <v>-342.55195331879167</v>
      </c>
      <c r="U228" s="100">
        <f t="shared" si="368"/>
        <v>-379.84757226163822</v>
      </c>
      <c r="V228" s="100">
        <f t="shared" si="368"/>
        <v>95.012257588742727</v>
      </c>
      <c r="W228" s="100">
        <f t="shared" si="368"/>
        <v>68.853747287220671</v>
      </c>
      <c r="X228" s="100">
        <f t="shared" si="368"/>
        <v>99.371013235715893</v>
      </c>
      <c r="Y228" s="100">
        <f t="shared" si="368"/>
        <v>-249.61257657748749</v>
      </c>
      <c r="Z228" s="100"/>
      <c r="AA228" s="100"/>
      <c r="AB228" s="100"/>
      <c r="AC228" s="100"/>
      <c r="AD228" s="100"/>
      <c r="AE228" s="100"/>
      <c r="AF228" s="100"/>
    </row>
    <row r="229" spans="1:32" ht="18.75" customHeight="1">
      <c r="A229" s="126" t="s">
        <v>33</v>
      </c>
      <c r="B229" s="100">
        <f t="shared" ref="B229:Y229" si="369">B177/B$174*100</f>
        <v>11.182451303276622</v>
      </c>
      <c r="C229" s="100">
        <f t="shared" si="369"/>
        <v>12.498647973321914</v>
      </c>
      <c r="D229" s="100">
        <f t="shared" si="369"/>
        <v>14.07954637916076</v>
      </c>
      <c r="E229" s="100">
        <f t="shared" si="369"/>
        <v>16.327562105328017</v>
      </c>
      <c r="F229" s="100">
        <f t="shared" si="369"/>
        <v>13.176412187861686</v>
      </c>
      <c r="G229" s="100">
        <f t="shared" si="369"/>
        <v>10.977842951402375</v>
      </c>
      <c r="H229" s="100">
        <f t="shared" si="369"/>
        <v>11.81179490522727</v>
      </c>
      <c r="I229" s="100">
        <f t="shared" si="369"/>
        <v>14.626021014844017</v>
      </c>
      <c r="J229" s="100">
        <f t="shared" si="369"/>
        <v>12.518623695342129</v>
      </c>
      <c r="K229" s="100">
        <f t="shared" si="369"/>
        <v>13.269758268995313</v>
      </c>
      <c r="L229" s="100">
        <f t="shared" si="369"/>
        <v>13.380298769214754</v>
      </c>
      <c r="M229" s="100">
        <f t="shared" si="369"/>
        <v>28.084331578503697</v>
      </c>
      <c r="N229" s="100">
        <f t="shared" si="369"/>
        <v>232.14945325203016</v>
      </c>
      <c r="O229" s="100">
        <f t="shared" si="369"/>
        <v>-106.56876239331265</v>
      </c>
      <c r="P229" s="100">
        <f t="shared" si="369"/>
        <v>-654.34414042134711</v>
      </c>
      <c r="Q229" s="100">
        <f t="shared" si="369"/>
        <v>-132.34890135735731</v>
      </c>
      <c r="R229" s="100">
        <f t="shared" si="369"/>
        <v>-81.312161540167736</v>
      </c>
      <c r="S229" s="100">
        <f t="shared" si="369"/>
        <v>-86.334370956426596</v>
      </c>
      <c r="T229" s="100">
        <f t="shared" si="369"/>
        <v>-149.36293694729471</v>
      </c>
      <c r="U229" s="100">
        <f t="shared" si="369"/>
        <v>-152.42216386417491</v>
      </c>
      <c r="V229" s="100">
        <f t="shared" si="369"/>
        <v>43.325120084507489</v>
      </c>
      <c r="W229" s="100">
        <f t="shared" si="369"/>
        <v>34.195328779068809</v>
      </c>
      <c r="X229" s="100">
        <f t="shared" si="369"/>
        <v>46.6148700331917</v>
      </c>
      <c r="Y229" s="100">
        <f t="shared" si="369"/>
        <v>-104.12956368860742</v>
      </c>
      <c r="Z229" s="100"/>
      <c r="AA229" s="100"/>
      <c r="AB229" s="100"/>
      <c r="AC229" s="100"/>
      <c r="AD229" s="100"/>
      <c r="AE229" s="100"/>
      <c r="AF229" s="100"/>
    </row>
    <row r="230" spans="1:32" ht="18.75" customHeight="1">
      <c r="A230" s="126" t="s">
        <v>202</v>
      </c>
      <c r="B230" s="100">
        <f t="shared" ref="B230:Y230" si="370">B178/B$174*100</f>
        <v>0.23824340191956761</v>
      </c>
      <c r="C230" s="100">
        <f t="shared" si="370"/>
        <v>0.28660118383617783</v>
      </c>
      <c r="D230" s="100">
        <f t="shared" si="370"/>
        <v>0.25859372295188437</v>
      </c>
      <c r="E230" s="100">
        <f t="shared" si="370"/>
        <v>0.32185780247139156</v>
      </c>
      <c r="F230" s="100">
        <f t="shared" si="370"/>
        <v>0.26416450531032892</v>
      </c>
      <c r="G230" s="100">
        <f t="shared" si="370"/>
        <v>0.36372046286905696</v>
      </c>
      <c r="H230" s="100">
        <f t="shared" si="370"/>
        <v>0.76946400151842231</v>
      </c>
      <c r="I230" s="100">
        <f t="shared" si="370"/>
        <v>0.84403275797539434</v>
      </c>
      <c r="J230" s="100">
        <f t="shared" si="370"/>
        <v>0.37338960482307665</v>
      </c>
      <c r="K230" s="100">
        <f t="shared" si="370"/>
        <v>0.96431878601886001</v>
      </c>
      <c r="L230" s="100">
        <f t="shared" si="370"/>
        <v>0.79368333580347361</v>
      </c>
      <c r="M230" s="100">
        <f t="shared" si="370"/>
        <v>1.2165981712941829</v>
      </c>
      <c r="N230" s="100">
        <f t="shared" si="370"/>
        <v>10.97831020892437</v>
      </c>
      <c r="O230" s="100">
        <f t="shared" si="370"/>
        <v>-6.3932672214314801</v>
      </c>
      <c r="P230" s="100">
        <f t="shared" si="370"/>
        <v>-51.593643192307425</v>
      </c>
      <c r="Q230" s="100">
        <f t="shared" si="370"/>
        <v>-11.885586124627</v>
      </c>
      <c r="R230" s="100">
        <f t="shared" si="370"/>
        <v>-7.0494049159646339</v>
      </c>
      <c r="S230" s="100">
        <f t="shared" si="370"/>
        <v>-8.1780933367129762</v>
      </c>
      <c r="T230" s="100">
        <f t="shared" si="370"/>
        <v>-15.107922733465109</v>
      </c>
      <c r="U230" s="100">
        <f t="shared" si="370"/>
        <v>-15.153146326273859</v>
      </c>
      <c r="V230" s="100">
        <f t="shared" si="370"/>
        <v>4.933305762063247</v>
      </c>
      <c r="W230" s="100">
        <f t="shared" si="370"/>
        <v>2.3338471381360906</v>
      </c>
      <c r="X230" s="100">
        <f t="shared" si="370"/>
        <v>4.3431656445069713</v>
      </c>
      <c r="Y230" s="100">
        <f t="shared" si="370"/>
        <v>-8.9968462787180759</v>
      </c>
      <c r="Z230" s="100"/>
      <c r="AA230" s="100"/>
      <c r="AB230" s="100"/>
      <c r="AC230" s="100"/>
      <c r="AD230" s="100"/>
      <c r="AE230" s="100"/>
      <c r="AF230" s="100"/>
    </row>
    <row r="231" spans="1:32" ht="18.75" customHeight="1">
      <c r="A231" s="126" t="s">
        <v>34</v>
      </c>
      <c r="B231" s="107">
        <f t="shared" ref="B231:Y231" si="371">B179/B$174*100</f>
        <v>13.281775156699304</v>
      </c>
      <c r="C231" s="107">
        <f t="shared" si="371"/>
        <v>15.171528740510748</v>
      </c>
      <c r="D231" s="107">
        <f t="shared" si="371"/>
        <v>16.586176973954281</v>
      </c>
      <c r="E231" s="107">
        <f t="shared" si="371"/>
        <v>20.528489069331727</v>
      </c>
      <c r="F231" s="107">
        <f t="shared" si="371"/>
        <v>16.856892376881827</v>
      </c>
      <c r="G231" s="107">
        <f t="shared" si="371"/>
        <v>13.27015720035582</v>
      </c>
      <c r="H231" s="107">
        <f t="shared" si="371"/>
        <v>15.413395837144215</v>
      </c>
      <c r="I231" s="107">
        <f t="shared" si="371"/>
        <v>14.613928466784081</v>
      </c>
      <c r="J231" s="107">
        <f t="shared" si="371"/>
        <v>11.602756304579763</v>
      </c>
      <c r="K231" s="107">
        <f t="shared" si="371"/>
        <v>16.417793636025159</v>
      </c>
      <c r="L231" s="107">
        <f t="shared" si="371"/>
        <v>14.500652371898962</v>
      </c>
      <c r="M231" s="107">
        <f t="shared" si="371"/>
        <v>27.121348355419855</v>
      </c>
      <c r="N231" s="107">
        <f t="shared" si="371"/>
        <v>189.58945267562066</v>
      </c>
      <c r="O231" s="107">
        <f t="shared" si="371"/>
        <v>-74.032267192600855</v>
      </c>
      <c r="P231" s="107">
        <f t="shared" si="371"/>
        <v>-437.20663486975894</v>
      </c>
      <c r="Q231" s="107">
        <f t="shared" si="371"/>
        <v>-98.133568151969939</v>
      </c>
      <c r="R231" s="107">
        <f t="shared" si="371"/>
        <v>-64.421025625042759</v>
      </c>
      <c r="S231" s="107">
        <f t="shared" si="371"/>
        <v>-84.187544915409646</v>
      </c>
      <c r="T231" s="107">
        <f t="shared" si="371"/>
        <v>-147.11037963918145</v>
      </c>
      <c r="U231" s="107">
        <f t="shared" si="371"/>
        <v>-179.77013897054786</v>
      </c>
      <c r="V231" s="107">
        <f t="shared" si="371"/>
        <v>36.299952165507264</v>
      </c>
      <c r="W231" s="107">
        <f t="shared" si="371"/>
        <v>25.61293097970152</v>
      </c>
      <c r="X231" s="107">
        <f t="shared" si="371"/>
        <v>41.71033041482837</v>
      </c>
      <c r="Y231" s="107">
        <f t="shared" si="371"/>
        <v>-118.34415726358152</v>
      </c>
      <c r="Z231" s="100"/>
      <c r="AA231" s="100"/>
      <c r="AB231" s="100"/>
      <c r="AC231" s="100"/>
      <c r="AD231" s="100"/>
      <c r="AE231" s="100"/>
      <c r="AF231" s="100"/>
    </row>
    <row r="232" spans="1:32" ht="18.75" customHeight="1">
      <c r="A232" s="127" t="s">
        <v>104</v>
      </c>
      <c r="B232" s="100">
        <f t="shared" ref="B232:Y232" si="372">B180/B$174*100</f>
        <v>-7.0603813763818026</v>
      </c>
      <c r="C232" s="100">
        <f t="shared" si="372"/>
        <v>-6.2431758359273264</v>
      </c>
      <c r="D232" s="100">
        <f t="shared" si="372"/>
        <v>-7.9753258932036424</v>
      </c>
      <c r="E232" s="100">
        <f t="shared" si="372"/>
        <v>-11.385149183955102</v>
      </c>
      <c r="F232" s="100">
        <f t="shared" si="372"/>
        <v>-8.5713548695338453</v>
      </c>
      <c r="G232" s="100">
        <f t="shared" si="372"/>
        <v>-7.4166210469278742</v>
      </c>
      <c r="H232" s="100">
        <f t="shared" si="372"/>
        <v>-9.58657133134402</v>
      </c>
      <c r="I232" s="100">
        <f t="shared" si="372"/>
        <v>-9.2476285066912407</v>
      </c>
      <c r="J232" s="100">
        <f t="shared" si="372"/>
        <v>-6.9268637005220342</v>
      </c>
      <c r="K232" s="100">
        <f t="shared" si="372"/>
        <v>-8.4429887332539302</v>
      </c>
      <c r="L232" s="100">
        <f t="shared" si="372"/>
        <v>-10.005283793610877</v>
      </c>
      <c r="M232" s="100">
        <f t="shared" si="372"/>
        <v>-21.120017934122476</v>
      </c>
      <c r="N232" s="100">
        <f t="shared" si="372"/>
        <v>-218.77316143535688</v>
      </c>
      <c r="O232" s="100">
        <f t="shared" si="372"/>
        <v>101.64699575971258</v>
      </c>
      <c r="P232" s="100">
        <f t="shared" si="372"/>
        <v>699.72116554348236</v>
      </c>
      <c r="Q232" s="100">
        <f t="shared" si="372"/>
        <v>145.90508660818804</v>
      </c>
      <c r="R232" s="100">
        <f t="shared" si="372"/>
        <v>83.9304499909437</v>
      </c>
      <c r="S232" s="100">
        <f t="shared" si="372"/>
        <v>87.025771595708719</v>
      </c>
      <c r="T232" s="100">
        <f t="shared" si="372"/>
        <v>151.8594523935144</v>
      </c>
      <c r="U232" s="100">
        <f t="shared" si="372"/>
        <v>169.18128884185526</v>
      </c>
      <c r="V232" s="100">
        <f t="shared" si="372"/>
        <v>-44.503468000717398</v>
      </c>
      <c r="W232" s="100">
        <f t="shared" si="372"/>
        <v>-32.797758644380544</v>
      </c>
      <c r="X232" s="100">
        <f t="shared" si="372"/>
        <v>-41.618882408381218</v>
      </c>
      <c r="Y232" s="100">
        <f t="shared" si="372"/>
        <v>81.763282911007934</v>
      </c>
      <c r="Z232" s="100"/>
      <c r="AA232" s="100"/>
      <c r="AB232" s="100"/>
      <c r="AC232" s="100"/>
      <c r="AD232" s="100"/>
      <c r="AE232" s="100"/>
      <c r="AF232" s="100"/>
    </row>
    <row r="233" spans="1:32" ht="18.75" customHeight="1">
      <c r="A233" s="126" t="s">
        <v>35</v>
      </c>
      <c r="B233" s="100">
        <f t="shared" ref="B233:Y233" si="373">B181/B$174*100</f>
        <v>1.4376356918576574</v>
      </c>
      <c r="C233" s="100">
        <f t="shared" si="373"/>
        <v>1.0877145905150072</v>
      </c>
      <c r="D233" s="100">
        <f t="shared" si="373"/>
        <v>1.2345268428041509</v>
      </c>
      <c r="E233" s="100">
        <f t="shared" si="373"/>
        <v>1.0969553228390572</v>
      </c>
      <c r="F233" s="100">
        <f t="shared" si="373"/>
        <v>0.50662800493638027</v>
      </c>
      <c r="G233" s="100">
        <f t="shared" si="373"/>
        <v>0.31280967509048396</v>
      </c>
      <c r="H233" s="100">
        <f t="shared" si="373"/>
        <v>0.1761319738352598</v>
      </c>
      <c r="I233" s="100">
        <f t="shared" si="373"/>
        <v>0.38162652441351852</v>
      </c>
      <c r="J233" s="100">
        <f t="shared" si="373"/>
        <v>0.10094036354627567</v>
      </c>
      <c r="K233" s="100">
        <f t="shared" si="373"/>
        <v>0.41302144435055604</v>
      </c>
      <c r="L233" s="100">
        <f t="shared" si="373"/>
        <v>0.62133188742133061</v>
      </c>
      <c r="M233" s="100">
        <f t="shared" si="373"/>
        <v>1.2794462107796123</v>
      </c>
      <c r="N233" s="100">
        <f t="shared" si="373"/>
        <v>12.189129406226789</v>
      </c>
      <c r="O233" s="100">
        <f t="shared" si="373"/>
        <v>-7.5512043336149208</v>
      </c>
      <c r="P233" s="100">
        <f t="shared" si="373"/>
        <v>-65.661652538282397</v>
      </c>
      <c r="Q233" s="100">
        <f t="shared" si="373"/>
        <v>-15.471311860975351</v>
      </c>
      <c r="R233" s="100">
        <f t="shared" si="373"/>
        <v>-9.7162956227706267</v>
      </c>
      <c r="S233" s="100">
        <f t="shared" si="373"/>
        <v>-10.228799214710147</v>
      </c>
      <c r="T233" s="100">
        <f t="shared" si="373"/>
        <v>-17.467339690839374</v>
      </c>
      <c r="U233" s="100">
        <f t="shared" si="373"/>
        <v>-18.333311557942274</v>
      </c>
      <c r="V233" s="100">
        <f t="shared" si="373"/>
        <v>5.3121698921730669</v>
      </c>
      <c r="W233" s="100">
        <f t="shared" si="373"/>
        <v>4.9862077845253889</v>
      </c>
      <c r="X233" s="100">
        <f t="shared" si="373"/>
        <v>7.9957588340549863</v>
      </c>
      <c r="Y233" s="100">
        <f t="shared" si="373"/>
        <v>-17.523290150075017</v>
      </c>
      <c r="Z233" s="100"/>
      <c r="AA233" s="100"/>
      <c r="AB233" s="100"/>
      <c r="AC233" s="100"/>
      <c r="AD233" s="100"/>
      <c r="AE233" s="100"/>
      <c r="AF233" s="100"/>
    </row>
    <row r="234" spans="1:32" ht="18.75" customHeight="1">
      <c r="A234" s="128" t="s">
        <v>36</v>
      </c>
      <c r="B234" s="107">
        <f t="shared" ref="B234:Y234" si="374">B182/B$174*100</f>
        <v>-8.4980170682394593</v>
      </c>
      <c r="C234" s="107">
        <f t="shared" si="374"/>
        <v>-7.330890426442334</v>
      </c>
      <c r="D234" s="107">
        <f t="shared" si="374"/>
        <v>-9.2098527360077931</v>
      </c>
      <c r="E234" s="107">
        <f t="shared" si="374"/>
        <v>-12.48210450679416</v>
      </c>
      <c r="F234" s="107">
        <f t="shared" si="374"/>
        <v>-9.0779828744702264</v>
      </c>
      <c r="G234" s="107">
        <f t="shared" si="374"/>
        <v>-7.7294307220183569</v>
      </c>
      <c r="H234" s="107">
        <f t="shared" si="374"/>
        <v>-9.7627033051792793</v>
      </c>
      <c r="I234" s="107">
        <f t="shared" si="374"/>
        <v>-9.6292550311047602</v>
      </c>
      <c r="J234" s="107">
        <f t="shared" si="374"/>
        <v>-7.0278040640683104</v>
      </c>
      <c r="K234" s="107">
        <f t="shared" si="374"/>
        <v>-8.8560101776044853</v>
      </c>
      <c r="L234" s="107">
        <f t="shared" si="374"/>
        <v>-10.626615681032206</v>
      </c>
      <c r="M234" s="107">
        <f t="shared" si="374"/>
        <v>-22.39946414490209</v>
      </c>
      <c r="N234" s="107">
        <f t="shared" si="374"/>
        <v>-230.96229084158369</v>
      </c>
      <c r="O234" s="107">
        <f t="shared" si="374"/>
        <v>109.19820009332753</v>
      </c>
      <c r="P234" s="107">
        <f t="shared" si="374"/>
        <v>765.38281808176475</v>
      </c>
      <c r="Q234" s="107">
        <f t="shared" si="374"/>
        <v>161.37639846916338</v>
      </c>
      <c r="R234" s="107">
        <f t="shared" si="374"/>
        <v>93.646745613714316</v>
      </c>
      <c r="S234" s="107">
        <f t="shared" si="374"/>
        <v>97.254570810418855</v>
      </c>
      <c r="T234" s="107">
        <f t="shared" si="374"/>
        <v>169.32679208435383</v>
      </c>
      <c r="U234" s="107">
        <f t="shared" si="374"/>
        <v>187.51460039979753</v>
      </c>
      <c r="V234" s="107">
        <f t="shared" si="374"/>
        <v>-49.815637892890472</v>
      </c>
      <c r="W234" s="107">
        <f t="shared" si="374"/>
        <v>-37.783966428905927</v>
      </c>
      <c r="X234" s="107">
        <f t="shared" si="374"/>
        <v>-49.6146412424362</v>
      </c>
      <c r="Y234" s="107">
        <f t="shared" si="374"/>
        <v>99.286573061082976</v>
      </c>
      <c r="Z234" s="100"/>
      <c r="AA234" s="100"/>
      <c r="AB234" s="100"/>
      <c r="AC234" s="100"/>
      <c r="AD234" s="100"/>
      <c r="AE234" s="100"/>
      <c r="AF234" s="100"/>
    </row>
    <row r="235" spans="1:32" ht="18.75" customHeight="1">
      <c r="A235" s="119" t="s">
        <v>203</v>
      </c>
      <c r="B235" s="97">
        <f t="shared" ref="B235:Y235" si="375">B183/B$174*100</f>
        <v>17.6420884855137</v>
      </c>
      <c r="C235" s="97">
        <f t="shared" si="375"/>
        <v>21.713602061741515</v>
      </c>
      <c r="D235" s="97">
        <f t="shared" si="375"/>
        <v>22.948991182863288</v>
      </c>
      <c r="E235" s="97">
        <f t="shared" si="375"/>
        <v>25.792759793176046</v>
      </c>
      <c r="F235" s="97">
        <f t="shared" si="375"/>
        <v>21.726114200520001</v>
      </c>
      <c r="G235" s="97">
        <f t="shared" si="375"/>
        <v>17.19509956769938</v>
      </c>
      <c r="H235" s="97">
        <f t="shared" si="375"/>
        <v>18.408083412545885</v>
      </c>
      <c r="I235" s="97">
        <f t="shared" si="375"/>
        <v>20.836353732912254</v>
      </c>
      <c r="J235" s="97">
        <f t="shared" si="375"/>
        <v>17.567905904222943</v>
      </c>
      <c r="K235" s="97">
        <f t="shared" si="375"/>
        <v>22.208881957785394</v>
      </c>
      <c r="L235" s="97">
        <f t="shared" si="375"/>
        <v>18.669350683306313</v>
      </c>
      <c r="M235" s="97">
        <f t="shared" si="375"/>
        <v>35.302260171095242</v>
      </c>
      <c r="N235" s="97">
        <f t="shared" si="375"/>
        <v>213.94405470121814</v>
      </c>
      <c r="O235" s="97">
        <f t="shared" si="375"/>
        <v>-85.347301047632413</v>
      </c>
      <c r="P235" s="97">
        <f t="shared" si="375"/>
        <v>-443.42325293993099</v>
      </c>
      <c r="Q235" s="97">
        <f t="shared" si="375"/>
        <v>-96.462969025766128</v>
      </c>
      <c r="R235" s="97">
        <f t="shared" si="375"/>
        <v>-68.852142090231467</v>
      </c>
      <c r="S235" s="97">
        <f t="shared" si="375"/>
        <v>-91.674237612840486</v>
      </c>
      <c r="T235" s="97">
        <f t="shared" si="375"/>
        <v>-159.72178692642686</v>
      </c>
      <c r="U235" s="97">
        <f t="shared" si="375"/>
        <v>-178.16416031914127</v>
      </c>
      <c r="V235" s="97">
        <f t="shared" si="375"/>
        <v>40.054910011360626</v>
      </c>
      <c r="W235" s="97">
        <f t="shared" si="375"/>
        <v>29.344348252525887</v>
      </c>
      <c r="X235" s="97">
        <f t="shared" si="375"/>
        <v>51.049483684145834</v>
      </c>
      <c r="Y235" s="97">
        <f t="shared" si="375"/>
        <v>-149.70728431989903</v>
      </c>
      <c r="Z235" s="100"/>
      <c r="AA235" s="100"/>
      <c r="AB235" s="100"/>
      <c r="AC235" s="100"/>
      <c r="AD235" s="100"/>
      <c r="AE235" s="100"/>
      <c r="AF235" s="100"/>
    </row>
    <row r="236" spans="1:32" ht="17.25" customHeight="1">
      <c r="A236" s="394" t="s">
        <v>108</v>
      </c>
      <c r="B236" s="394"/>
      <c r="C236" s="394"/>
      <c r="D236" s="394"/>
      <c r="E236" s="394"/>
      <c r="F236" s="394"/>
      <c r="G236" s="394"/>
      <c r="H236" s="394"/>
      <c r="I236" s="394"/>
      <c r="J236" s="394"/>
      <c r="K236" s="394"/>
      <c r="L236" s="394"/>
      <c r="M236" s="394"/>
      <c r="N236" s="394"/>
      <c r="O236" s="394"/>
      <c r="P236" s="394"/>
      <c r="Q236" s="394"/>
      <c r="R236" s="131"/>
      <c r="S236" s="131"/>
      <c r="T236" s="131"/>
      <c r="U236" s="131"/>
      <c r="V236" s="131"/>
      <c r="W236" s="131"/>
      <c r="X236" s="131"/>
      <c r="Y236" s="131"/>
      <c r="Z236" s="100"/>
      <c r="AA236" s="100"/>
      <c r="AB236" s="100"/>
      <c r="AC236" s="100"/>
      <c r="AD236" s="100"/>
      <c r="AE236" s="100"/>
      <c r="AF236" s="100"/>
    </row>
    <row r="237" spans="1:32" ht="15" customHeight="1">
      <c r="A237" s="395"/>
      <c r="B237" s="395"/>
      <c r="C237" s="395"/>
      <c r="D237" s="395"/>
      <c r="E237" s="395"/>
      <c r="F237" s="395"/>
      <c r="G237" s="395"/>
      <c r="H237" s="395"/>
      <c r="I237" s="395"/>
      <c r="J237" s="395"/>
      <c r="K237" s="395"/>
      <c r="L237" s="395"/>
      <c r="M237" s="395"/>
      <c r="N237" s="395"/>
      <c r="O237" s="395"/>
      <c r="P237" s="395"/>
      <c r="Q237" s="395"/>
      <c r="R237" s="131"/>
      <c r="S237" s="131"/>
      <c r="T237" s="199"/>
      <c r="U237" s="199"/>
      <c r="V237" s="199"/>
      <c r="W237" s="199"/>
      <c r="X237" s="199"/>
      <c r="Y237" s="199"/>
      <c r="Z237" s="199"/>
      <c r="AA237" s="199"/>
      <c r="AB237" s="100"/>
      <c r="AC237" s="100"/>
      <c r="AD237" s="100"/>
      <c r="AE237" s="100"/>
      <c r="AF237" s="100"/>
    </row>
    <row r="238" spans="1:32" ht="15" customHeight="1">
      <c r="A238" s="61" t="s">
        <v>31</v>
      </c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20"/>
      <c r="AA238" s="100"/>
      <c r="AB238" s="100"/>
      <c r="AC238" s="100"/>
      <c r="AD238" s="100"/>
      <c r="AE238" s="100"/>
      <c r="AF238" s="100"/>
    </row>
    <row r="239" spans="1:32" ht="15" customHeight="1">
      <c r="A239" s="387" t="s">
        <v>359</v>
      </c>
      <c r="B239" s="387"/>
      <c r="C239" s="387"/>
      <c r="D239" s="387"/>
      <c r="E239" s="387"/>
      <c r="F239" s="387"/>
      <c r="G239" s="387"/>
      <c r="H239" s="387"/>
      <c r="I239" s="387"/>
      <c r="J239" s="387"/>
      <c r="K239" s="387"/>
      <c r="L239" s="387"/>
      <c r="M239" s="387"/>
      <c r="N239" s="387"/>
      <c r="O239" s="387"/>
      <c r="P239" s="387"/>
      <c r="Q239" s="387"/>
      <c r="R239" s="61"/>
      <c r="S239" s="61"/>
      <c r="T239" s="61"/>
      <c r="U239" s="61"/>
      <c r="V239" s="61"/>
      <c r="W239" s="61"/>
      <c r="X239" s="61"/>
      <c r="Y239" s="61"/>
      <c r="Z239" s="120"/>
      <c r="AA239" s="100"/>
      <c r="AB239" s="100"/>
      <c r="AC239" s="100"/>
      <c r="AD239" s="100"/>
      <c r="AE239" s="100"/>
      <c r="AF239" s="100"/>
    </row>
    <row r="240" spans="1:32" ht="15" customHeight="1">
      <c r="A240" s="118" t="s">
        <v>360</v>
      </c>
      <c r="B240" s="102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61"/>
      <c r="S240" s="61"/>
      <c r="T240" s="61"/>
      <c r="U240" s="61"/>
      <c r="V240" s="61"/>
      <c r="W240" s="61"/>
      <c r="X240" s="61"/>
      <c r="Y240" s="61"/>
      <c r="Z240" s="120"/>
      <c r="AA240" s="100"/>
      <c r="AB240" s="100"/>
      <c r="AC240" s="100"/>
      <c r="AD240" s="100"/>
      <c r="AE240" s="100"/>
      <c r="AF240" s="100"/>
    </row>
    <row r="241" spans="1:32" ht="15" customHeight="1">
      <c r="A241" s="118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120"/>
      <c r="AA241" s="100"/>
      <c r="AB241" s="100"/>
      <c r="AC241" s="100"/>
      <c r="AD241" s="100"/>
      <c r="AE241" s="100"/>
      <c r="AF241" s="100"/>
    </row>
    <row r="242" spans="1:32" ht="40.5" customHeight="1">
      <c r="A242" s="183" t="s">
        <v>109</v>
      </c>
      <c r="B242" s="102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20"/>
      <c r="AA242" s="100"/>
      <c r="AB242" s="100"/>
      <c r="AC242" s="100"/>
      <c r="AD242" s="100"/>
      <c r="AE242" s="100"/>
      <c r="AF242" s="100"/>
    </row>
    <row r="243" spans="1:32" ht="32.25" customHeight="1">
      <c r="A243" s="172"/>
      <c r="B243" s="385">
        <v>2000</v>
      </c>
      <c r="C243" s="385">
        <v>2001</v>
      </c>
      <c r="D243" s="385">
        <v>2002</v>
      </c>
      <c r="E243" s="385">
        <v>2003</v>
      </c>
      <c r="F243" s="385">
        <v>2004</v>
      </c>
      <c r="G243" s="385">
        <v>2005</v>
      </c>
      <c r="H243" s="385">
        <v>2006</v>
      </c>
      <c r="I243" s="385">
        <v>2007</v>
      </c>
      <c r="J243" s="385">
        <v>2008</v>
      </c>
      <c r="K243" s="385">
        <v>2009</v>
      </c>
      <c r="L243" s="385">
        <v>2010</v>
      </c>
      <c r="M243" s="385">
        <v>2011</v>
      </c>
      <c r="N243" s="385">
        <v>2012</v>
      </c>
      <c r="O243" s="385">
        <v>2013</v>
      </c>
      <c r="P243" s="385">
        <v>2014</v>
      </c>
      <c r="Q243" s="385">
        <v>2015</v>
      </c>
      <c r="R243" s="385">
        <v>2016</v>
      </c>
      <c r="S243" s="385">
        <v>2017</v>
      </c>
      <c r="T243" s="385">
        <v>2018</v>
      </c>
      <c r="U243" s="385">
        <v>2019</v>
      </c>
      <c r="V243" s="385">
        <v>2020</v>
      </c>
      <c r="W243" s="385">
        <v>2021</v>
      </c>
      <c r="X243" s="385">
        <v>2022</v>
      </c>
      <c r="Y243" s="385" t="s">
        <v>195</v>
      </c>
      <c r="Z243" s="201"/>
      <c r="AA243" s="100"/>
      <c r="AB243" s="100"/>
      <c r="AC243" s="100"/>
      <c r="AD243" s="100"/>
      <c r="AE243" s="100"/>
      <c r="AF243" s="100"/>
    </row>
    <row r="244" spans="1:32" s="93" customFormat="1" ht="14.25" customHeight="1">
      <c r="A244" s="173"/>
      <c r="B244" s="386"/>
      <c r="C244" s="386"/>
      <c r="D244" s="386"/>
      <c r="E244" s="386"/>
      <c r="F244" s="386"/>
      <c r="G244" s="386"/>
      <c r="H244" s="386"/>
      <c r="I244" s="386"/>
      <c r="J244" s="386"/>
      <c r="K244" s="386"/>
      <c r="L244" s="386"/>
      <c r="M244" s="386"/>
      <c r="N244" s="386"/>
      <c r="O244" s="386"/>
      <c r="P244" s="386"/>
      <c r="Q244" s="386"/>
      <c r="R244" s="386"/>
      <c r="S244" s="386"/>
      <c r="T244" s="386"/>
      <c r="U244" s="386"/>
      <c r="V244" s="386"/>
      <c r="W244" s="386"/>
      <c r="X244" s="386"/>
      <c r="Y244" s="386"/>
      <c r="Z244" s="201"/>
      <c r="AA244" s="100"/>
      <c r="AB244" s="100"/>
      <c r="AC244" s="100"/>
      <c r="AD244" s="100"/>
      <c r="AE244" s="100"/>
      <c r="AF244" s="100"/>
    </row>
    <row r="245" spans="1:32" ht="18.75" customHeight="1">
      <c r="A245" s="96" t="s">
        <v>32</v>
      </c>
      <c r="B245" s="124">
        <f t="shared" ref="B245:Y245" si="376">B157/B140*100</f>
        <v>71.861876764686798</v>
      </c>
      <c r="C245" s="124">
        <f t="shared" si="376"/>
        <v>72.865745316981858</v>
      </c>
      <c r="D245" s="124">
        <f t="shared" si="376"/>
        <v>76.836785108031961</v>
      </c>
      <c r="E245" s="124">
        <f t="shared" si="376"/>
        <v>81.035739538549606</v>
      </c>
      <c r="F245" s="124">
        <f t="shared" si="376"/>
        <v>77.853025029786806</v>
      </c>
      <c r="G245" s="124">
        <f t="shared" si="376"/>
        <v>75.5268070542771</v>
      </c>
      <c r="H245" s="124">
        <f t="shared" si="376"/>
        <v>79.491185419841457</v>
      </c>
      <c r="I245" s="124">
        <f t="shared" si="376"/>
        <v>80.497105945439912</v>
      </c>
      <c r="J245" s="124">
        <f t="shared" si="376"/>
        <v>76.592763811665733</v>
      </c>
      <c r="K245" s="124">
        <f t="shared" si="376"/>
        <v>79.808713637895934</v>
      </c>
      <c r="L245" s="124">
        <f t="shared" si="376"/>
        <v>79.729860698627533</v>
      </c>
      <c r="M245" s="124">
        <f t="shared" si="376"/>
        <v>89.158092292216324</v>
      </c>
      <c r="N245" s="124">
        <f t="shared" si="376"/>
        <v>98.707152563378202</v>
      </c>
      <c r="O245" s="124">
        <f t="shared" si="376"/>
        <v>102.85285481740732</v>
      </c>
      <c r="P245" s="124">
        <f t="shared" si="376"/>
        <v>100.3734480599926</v>
      </c>
      <c r="Q245" s="124">
        <f t="shared" si="376"/>
        <v>101.85409923264514</v>
      </c>
      <c r="R245" s="124">
        <f t="shared" si="376"/>
        <v>103.03271518549228</v>
      </c>
      <c r="S245" s="124">
        <f t="shared" si="376"/>
        <v>102.57389720201027</v>
      </c>
      <c r="T245" s="124">
        <f t="shared" si="376"/>
        <v>101.43867340918389</v>
      </c>
      <c r="U245" s="124">
        <f t="shared" si="376"/>
        <v>101.24139496123301</v>
      </c>
      <c r="V245" s="124">
        <f t="shared" si="376"/>
        <v>94.913434650078429</v>
      </c>
      <c r="W245" s="124">
        <f t="shared" si="376"/>
        <v>93.735626729111985</v>
      </c>
      <c r="X245" s="124">
        <f t="shared" si="376"/>
        <v>95.372650638812857</v>
      </c>
      <c r="Y245" s="124">
        <f t="shared" si="376"/>
        <v>101.98644628008626</v>
      </c>
      <c r="Z245" s="130"/>
      <c r="AA245" s="100"/>
      <c r="AB245" s="100"/>
      <c r="AC245" s="100"/>
      <c r="AD245" s="100"/>
      <c r="AE245" s="100"/>
      <c r="AF245" s="100"/>
    </row>
    <row r="246" spans="1:32" ht="18.75" customHeight="1">
      <c r="A246" s="125" t="s">
        <v>204</v>
      </c>
      <c r="B246" s="110">
        <f t="shared" ref="B246:Y246" si="377">B158/B141*100</f>
        <v>36.962274212093924</v>
      </c>
      <c r="C246" s="110">
        <f t="shared" si="377"/>
        <v>35.791566494752729</v>
      </c>
      <c r="D246" s="110">
        <f t="shared" si="377"/>
        <v>39.900681158813484</v>
      </c>
      <c r="E246" s="110">
        <f t="shared" si="377"/>
        <v>41.226644982604455</v>
      </c>
      <c r="F246" s="110">
        <f t="shared" si="377"/>
        <v>41.948318789054603</v>
      </c>
      <c r="G246" s="110">
        <f t="shared" si="377"/>
        <v>45.166848945772905</v>
      </c>
      <c r="H246" s="110">
        <f t="shared" si="377"/>
        <v>47.247200267522601</v>
      </c>
      <c r="I246" s="110">
        <f t="shared" si="377"/>
        <v>48.763229008444171</v>
      </c>
      <c r="J246" s="110">
        <f t="shared" si="377"/>
        <v>50.899109958023224</v>
      </c>
      <c r="K246" s="110">
        <f t="shared" si="377"/>
        <v>52.482172672098173</v>
      </c>
      <c r="L246" s="110">
        <f t="shared" si="377"/>
        <v>53.097887520499917</v>
      </c>
      <c r="M246" s="110">
        <f t="shared" si="377"/>
        <v>54.311122935116053</v>
      </c>
      <c r="N246" s="110">
        <f t="shared" si="377"/>
        <v>59.244333040698685</v>
      </c>
      <c r="O246" s="110">
        <f t="shared" si="377"/>
        <v>61.733888827826064</v>
      </c>
      <c r="P246" s="110">
        <f t="shared" si="377"/>
        <v>67.025027995296156</v>
      </c>
      <c r="Q246" s="110">
        <f t="shared" si="377"/>
        <v>65.819281749231578</v>
      </c>
      <c r="R246" s="110">
        <f t="shared" si="377"/>
        <v>65.33007206149334</v>
      </c>
      <c r="S246" s="110">
        <f t="shared" si="377"/>
        <v>63.494210016113094</v>
      </c>
      <c r="T246" s="110">
        <f t="shared" si="377"/>
        <v>63.30907913066919</v>
      </c>
      <c r="U246" s="110">
        <f t="shared" si="377"/>
        <v>63.789793402781726</v>
      </c>
      <c r="V246" s="110">
        <f t="shared" si="377"/>
        <v>68.067094855096414</v>
      </c>
      <c r="W246" s="110">
        <f t="shared" si="377"/>
        <v>68.62695415593943</v>
      </c>
      <c r="X246" s="110">
        <f t="shared" si="377"/>
        <v>64.107284366780462</v>
      </c>
      <c r="Y246" s="110">
        <f t="shared" si="377"/>
        <v>64.453955146283775</v>
      </c>
      <c r="Z246" s="100"/>
      <c r="AA246" s="100"/>
      <c r="AB246" s="100"/>
      <c r="AC246" s="100"/>
      <c r="AD246" s="100"/>
      <c r="AE246" s="100"/>
      <c r="AF246" s="100"/>
    </row>
    <row r="247" spans="1:32" ht="18.75" customHeight="1">
      <c r="A247" s="182" t="s">
        <v>201</v>
      </c>
      <c r="B247" s="100">
        <f t="shared" ref="B247:Y247" si="378">B159/B142*100</f>
        <v>36.460772344817585</v>
      </c>
      <c r="C247" s="100">
        <f t="shared" si="378"/>
        <v>34.945294972881911</v>
      </c>
      <c r="D247" s="100">
        <f t="shared" si="378"/>
        <v>38.975383439901975</v>
      </c>
      <c r="E247" s="100">
        <f t="shared" si="378"/>
        <v>40.407337657219365</v>
      </c>
      <c r="F247" s="100">
        <f t="shared" si="378"/>
        <v>41.17263931881682</v>
      </c>
      <c r="G247" s="100">
        <f t="shared" si="378"/>
        <v>42.514180176443574</v>
      </c>
      <c r="H247" s="100">
        <f t="shared" si="378"/>
        <v>44.203672846177383</v>
      </c>
      <c r="I247" s="100">
        <f t="shared" si="378"/>
        <v>45.05714929994032</v>
      </c>
      <c r="J247" s="100">
        <f t="shared" si="378"/>
        <v>47.25410987623389</v>
      </c>
      <c r="K247" s="100">
        <f t="shared" si="378"/>
        <v>48.283397069285684</v>
      </c>
      <c r="L247" s="100">
        <f t="shared" si="378"/>
        <v>49.652788686239873</v>
      </c>
      <c r="M247" s="100">
        <f t="shared" si="378"/>
        <v>51.130861359917859</v>
      </c>
      <c r="N247" s="100">
        <f t="shared" si="378"/>
        <v>55.768107391147872</v>
      </c>
      <c r="O247" s="100">
        <f t="shared" si="378"/>
        <v>57.869410932097388</v>
      </c>
      <c r="P247" s="100">
        <f t="shared" si="378"/>
        <v>61.9341985121184</v>
      </c>
      <c r="Q247" s="100">
        <f t="shared" si="378"/>
        <v>59.401873535337771</v>
      </c>
      <c r="R247" s="100">
        <f t="shared" si="378"/>
        <v>59.69737293390137</v>
      </c>
      <c r="S247" s="100">
        <f t="shared" si="378"/>
        <v>59.134370495993814</v>
      </c>
      <c r="T247" s="100">
        <f t="shared" si="378"/>
        <v>58.843787909550869</v>
      </c>
      <c r="U247" s="100">
        <f t="shared" si="378"/>
        <v>59.52313859582199</v>
      </c>
      <c r="V247" s="100">
        <f t="shared" si="378"/>
        <v>63.177102222057421</v>
      </c>
      <c r="W247" s="100">
        <f t="shared" si="378"/>
        <v>64.276055628587841</v>
      </c>
      <c r="X247" s="100">
        <f t="shared" si="378"/>
        <v>60.582047348619525</v>
      </c>
      <c r="Y247" s="100">
        <f t="shared" si="378"/>
        <v>60.794006735527162</v>
      </c>
      <c r="Z247" s="100"/>
      <c r="AA247" s="100"/>
      <c r="AB247" s="100"/>
      <c r="AC247" s="100"/>
      <c r="AD247" s="100"/>
      <c r="AE247" s="100"/>
      <c r="AF247" s="100"/>
    </row>
    <row r="248" spans="1:32" ht="18.75" customHeight="1">
      <c r="A248" s="126" t="s">
        <v>33</v>
      </c>
      <c r="B248" s="100">
        <f t="shared" ref="B248:Y248" si="379">B160/B143*100</f>
        <v>11.550434811620711</v>
      </c>
      <c r="C248" s="100">
        <f t="shared" si="379"/>
        <v>13.907364219804505</v>
      </c>
      <c r="D248" s="100">
        <f t="shared" si="379"/>
        <v>16.291545791470412</v>
      </c>
      <c r="E248" s="100">
        <f t="shared" si="379"/>
        <v>17.851788664659569</v>
      </c>
      <c r="F248" s="100">
        <f t="shared" si="379"/>
        <v>19.210123515429455</v>
      </c>
      <c r="G248" s="100">
        <f t="shared" si="379"/>
        <v>20.593496951410629</v>
      </c>
      <c r="H248" s="100">
        <f t="shared" si="379"/>
        <v>21.965771757059841</v>
      </c>
      <c r="I248" s="100">
        <f t="shared" si="379"/>
        <v>19.547026914747242</v>
      </c>
      <c r="J248" s="100">
        <f t="shared" si="379"/>
        <v>21.023501513104442</v>
      </c>
      <c r="K248" s="100">
        <f t="shared" si="379"/>
        <v>27.29844679687471</v>
      </c>
      <c r="L248" s="100">
        <f t="shared" si="379"/>
        <v>26.707443175652816</v>
      </c>
      <c r="M248" s="100">
        <f t="shared" si="379"/>
        <v>24.703314720778977</v>
      </c>
      <c r="N248" s="100">
        <f t="shared" si="379"/>
        <v>28.037915101233128</v>
      </c>
      <c r="O248" s="100">
        <f t="shared" si="379"/>
        <v>27.164855535202122</v>
      </c>
      <c r="P248" s="100">
        <f t="shared" si="379"/>
        <v>34.015612002330428</v>
      </c>
      <c r="Q248" s="100">
        <f t="shared" si="379"/>
        <v>35.613297529176315</v>
      </c>
      <c r="R248" s="100">
        <f t="shared" si="379"/>
        <v>36.353772080614164</v>
      </c>
      <c r="S248" s="100">
        <f t="shared" si="379"/>
        <v>38.693823538532264</v>
      </c>
      <c r="T248" s="100">
        <f t="shared" si="379"/>
        <v>39.77489866407403</v>
      </c>
      <c r="U248" s="100">
        <f t="shared" si="379"/>
        <v>43.737913256121779</v>
      </c>
      <c r="V248" s="100">
        <f t="shared" si="379"/>
        <v>45.360310682540131</v>
      </c>
      <c r="W248" s="100">
        <f t="shared" si="379"/>
        <v>42.965229295535174</v>
      </c>
      <c r="X248" s="100">
        <f t="shared" si="379"/>
        <v>40.408210037618971</v>
      </c>
      <c r="Y248" s="100">
        <f t="shared" si="379"/>
        <v>43.198233760211998</v>
      </c>
      <c r="Z248" s="100"/>
      <c r="AA248" s="100"/>
      <c r="AB248" s="100"/>
      <c r="AC248" s="100"/>
      <c r="AD248" s="100"/>
      <c r="AE248" s="100"/>
      <c r="AF248" s="100"/>
    </row>
    <row r="249" spans="1:32" ht="18.75" customHeight="1">
      <c r="A249" s="126" t="s">
        <v>202</v>
      </c>
      <c r="B249" s="100">
        <f t="shared" ref="B249:Y249" si="380">B161/B144*100</f>
        <v>71.711321032244484</v>
      </c>
      <c r="C249" s="100">
        <f t="shared" si="380"/>
        <v>67.400606485982507</v>
      </c>
      <c r="D249" s="100">
        <f t="shared" si="380"/>
        <v>74.579403874408612</v>
      </c>
      <c r="E249" s="100">
        <f t="shared" si="380"/>
        <v>74.110662374224177</v>
      </c>
      <c r="F249" s="100">
        <f t="shared" si="380"/>
        <v>76.180278786556997</v>
      </c>
      <c r="G249" s="100">
        <f t="shared" si="380"/>
        <v>62.335006484631741</v>
      </c>
      <c r="H249" s="100">
        <f t="shared" si="380"/>
        <v>52.083377671648456</v>
      </c>
      <c r="I249" s="100">
        <f t="shared" si="380"/>
        <v>51.629966377548861</v>
      </c>
      <c r="J249" s="100">
        <f t="shared" si="380"/>
        <v>71.896554177800624</v>
      </c>
      <c r="K249" s="100">
        <f t="shared" si="380"/>
        <v>56.465957179050008</v>
      </c>
      <c r="L249" s="100">
        <f t="shared" si="380"/>
        <v>60.676358833908871</v>
      </c>
      <c r="M249" s="100">
        <f t="shared" si="380"/>
        <v>68.07497376985043</v>
      </c>
      <c r="N249" s="100">
        <f t="shared" si="380"/>
        <v>66.607494420641615</v>
      </c>
      <c r="O249" s="100">
        <f t="shared" si="380"/>
        <v>57.483409848638175</v>
      </c>
      <c r="P249" s="100">
        <f t="shared" si="380"/>
        <v>56.865226839041306</v>
      </c>
      <c r="Q249" s="100">
        <f t="shared" si="380"/>
        <v>56.555875281288351</v>
      </c>
      <c r="R249" s="100">
        <f t="shared" si="380"/>
        <v>57.754805388856866</v>
      </c>
      <c r="S249" s="100">
        <f t="shared" si="380"/>
        <v>55.585373084309708</v>
      </c>
      <c r="T249" s="100">
        <f t="shared" si="380"/>
        <v>51.468069767147718</v>
      </c>
      <c r="U249" s="100">
        <f t="shared" si="380"/>
        <v>56.119898403153833</v>
      </c>
      <c r="V249" s="100">
        <f t="shared" si="380"/>
        <v>48.856988627998938</v>
      </c>
      <c r="W249" s="100">
        <f t="shared" si="380"/>
        <v>66.474140382487676</v>
      </c>
      <c r="X249" s="100">
        <f t="shared" si="380"/>
        <v>52.164387786380118</v>
      </c>
      <c r="Y249" s="100">
        <f t="shared" si="380"/>
        <v>57.898578958940107</v>
      </c>
      <c r="Z249" s="100"/>
      <c r="AA249" s="100"/>
      <c r="AB249" s="100"/>
      <c r="AC249" s="100"/>
      <c r="AD249" s="100"/>
      <c r="AE249" s="100"/>
      <c r="AF249" s="100"/>
    </row>
    <row r="250" spans="1:32" ht="18.75" customHeight="1">
      <c r="A250" s="126" t="s">
        <v>34</v>
      </c>
      <c r="B250" s="107">
        <f t="shared" ref="B250:Y250" si="381">B162/B145*100</f>
        <v>48.323709603035184</v>
      </c>
      <c r="C250" s="107">
        <f t="shared" si="381"/>
        <v>46.092875355540677</v>
      </c>
      <c r="D250" s="107">
        <f t="shared" si="381"/>
        <v>50.663323248195134</v>
      </c>
      <c r="E250" s="107">
        <f t="shared" si="381"/>
        <v>51.282089659390508</v>
      </c>
      <c r="F250" s="107">
        <f t="shared" si="381"/>
        <v>51.521663581835078</v>
      </c>
      <c r="G250" s="107">
        <f t="shared" si="381"/>
        <v>55.904612823920353</v>
      </c>
      <c r="H250" s="107">
        <f t="shared" si="381"/>
        <v>57.568188587989532</v>
      </c>
      <c r="I250" s="107">
        <f t="shared" si="381"/>
        <v>62.326564298573551</v>
      </c>
      <c r="J250" s="107">
        <f t="shared" si="381"/>
        <v>64.525061052717362</v>
      </c>
      <c r="K250" s="107">
        <f t="shared" si="381"/>
        <v>62.719521230008759</v>
      </c>
      <c r="L250" s="107">
        <f t="shared" si="381"/>
        <v>64.513843093780864</v>
      </c>
      <c r="M250" s="107">
        <f t="shared" si="381"/>
        <v>67.079087585963066</v>
      </c>
      <c r="N250" s="107">
        <f t="shared" si="381"/>
        <v>73.155811779476494</v>
      </c>
      <c r="O250" s="107">
        <f t="shared" si="381"/>
        <v>77.382020600650876</v>
      </c>
      <c r="P250" s="107">
        <f t="shared" si="381"/>
        <v>81.438334344150292</v>
      </c>
      <c r="Q250" s="107">
        <f t="shared" si="381"/>
        <v>79.390926504684785</v>
      </c>
      <c r="R250" s="107">
        <f t="shared" si="381"/>
        <v>78.253348392120685</v>
      </c>
      <c r="S250" s="107">
        <f t="shared" si="381"/>
        <v>74.509743897524501</v>
      </c>
      <c r="T250" s="107">
        <f t="shared" si="381"/>
        <v>74.194223917675245</v>
      </c>
      <c r="U250" s="107">
        <f t="shared" si="381"/>
        <v>72.503792543128156</v>
      </c>
      <c r="V250" s="107">
        <f t="shared" si="381"/>
        <v>79.358800816852138</v>
      </c>
      <c r="W250" s="107">
        <f t="shared" si="381"/>
        <v>80.471736713443448</v>
      </c>
      <c r="X250" s="107">
        <f t="shared" si="381"/>
        <v>75.590656056248534</v>
      </c>
      <c r="Y250" s="107">
        <f t="shared" si="381"/>
        <v>73.494834862494173</v>
      </c>
      <c r="Z250" s="100"/>
      <c r="AA250" s="100"/>
      <c r="AB250" s="100"/>
      <c r="AC250" s="100"/>
      <c r="AD250" s="100"/>
      <c r="AE250" s="100"/>
      <c r="AF250" s="100"/>
    </row>
    <row r="251" spans="1:32" ht="18.75" customHeight="1">
      <c r="A251" s="127" t="s">
        <v>104</v>
      </c>
      <c r="B251" s="100">
        <f t="shared" ref="B251:Y251" si="382">B163/B146*100</f>
        <v>158.20248553713549</v>
      </c>
      <c r="C251" s="100">
        <f t="shared" si="382"/>
        <v>149.493805865127</v>
      </c>
      <c r="D251" s="100">
        <f t="shared" si="382"/>
        <v>153.68443647962516</v>
      </c>
      <c r="E251" s="100">
        <f t="shared" si="382"/>
        <v>163.84796355131073</v>
      </c>
      <c r="F251" s="100">
        <f t="shared" si="382"/>
        <v>159.85400496931575</v>
      </c>
      <c r="G251" s="100">
        <f t="shared" si="382"/>
        <v>160.19987766479329</v>
      </c>
      <c r="H251" s="100">
        <f t="shared" si="382"/>
        <v>169.15568675013014</v>
      </c>
      <c r="I251" s="100">
        <f t="shared" si="382"/>
        <v>161.03540535287078</v>
      </c>
      <c r="J251" s="100">
        <f t="shared" si="382"/>
        <v>159.7049433650707</v>
      </c>
      <c r="K251" s="100">
        <f t="shared" si="382"/>
        <v>159.97831289054923</v>
      </c>
      <c r="L251" s="100">
        <f t="shared" si="382"/>
        <v>171.11361421079633</v>
      </c>
      <c r="M251" s="100">
        <f t="shared" si="382"/>
        <v>179.792870017615</v>
      </c>
      <c r="N251" s="100">
        <f t="shared" si="382"/>
        <v>203.47828951628389</v>
      </c>
      <c r="O251" s="100">
        <f t="shared" si="382"/>
        <v>202.95602572394563</v>
      </c>
      <c r="P251" s="100">
        <f t="shared" si="382"/>
        <v>191.95157353038198</v>
      </c>
      <c r="Q251" s="100">
        <f t="shared" si="382"/>
        <v>195.53004958781941</v>
      </c>
      <c r="R251" s="100">
        <f t="shared" si="382"/>
        <v>188.04269541962887</v>
      </c>
      <c r="S251" s="100">
        <f t="shared" si="382"/>
        <v>181.75299817400668</v>
      </c>
      <c r="T251" s="100">
        <f t="shared" si="382"/>
        <v>179.90820977993468</v>
      </c>
      <c r="U251" s="100">
        <f t="shared" si="382"/>
        <v>179.49522540383114</v>
      </c>
      <c r="V251" s="100">
        <f t="shared" si="382"/>
        <v>183.09951344187192</v>
      </c>
      <c r="W251" s="100">
        <f t="shared" si="382"/>
        <v>173.66843465150649</v>
      </c>
      <c r="X251" s="100">
        <f t="shared" si="382"/>
        <v>168.08839652458587</v>
      </c>
      <c r="Y251" s="100">
        <f t="shared" si="382"/>
        <v>163.35653622850722</v>
      </c>
      <c r="Z251" s="100"/>
      <c r="AA251" s="100"/>
      <c r="AB251" s="100"/>
      <c r="AC251" s="100"/>
      <c r="AD251" s="100"/>
      <c r="AE251" s="100"/>
      <c r="AF251" s="100"/>
    </row>
    <row r="252" spans="1:32" ht="18.75" customHeight="1">
      <c r="A252" s="126" t="s">
        <v>35</v>
      </c>
      <c r="B252" s="100">
        <f t="shared" ref="B252:Y252" si="383">B164/B147*100</f>
        <v>24.809983939533886</v>
      </c>
      <c r="C252" s="100">
        <f t="shared" si="383"/>
        <v>36.93378506797665</v>
      </c>
      <c r="D252" s="100">
        <f t="shared" si="383"/>
        <v>36.035761021168085</v>
      </c>
      <c r="E252" s="100">
        <f t="shared" si="383"/>
        <v>50.59350218372083</v>
      </c>
      <c r="F252" s="100">
        <f t="shared" si="383"/>
        <v>65.623844252129004</v>
      </c>
      <c r="G252" s="100">
        <f t="shared" si="383"/>
        <v>72.417587502659728</v>
      </c>
      <c r="H252" s="100">
        <f t="shared" si="383"/>
        <v>84.257454979276304</v>
      </c>
      <c r="I252" s="100">
        <f t="shared" si="383"/>
        <v>74.197037887338084</v>
      </c>
      <c r="J252" s="100">
        <f t="shared" si="383"/>
        <v>90.805026496714575</v>
      </c>
      <c r="K252" s="100">
        <f t="shared" si="383"/>
        <v>59.96377984167561</v>
      </c>
      <c r="L252" s="100">
        <f t="shared" si="383"/>
        <v>54.667283055161455</v>
      </c>
      <c r="M252" s="100">
        <f t="shared" si="383"/>
        <v>56.250984826716845</v>
      </c>
      <c r="N252" s="100">
        <f t="shared" si="383"/>
        <v>51.136571511096143</v>
      </c>
      <c r="O252" s="100">
        <f t="shared" si="383"/>
        <v>46.37570711436674</v>
      </c>
      <c r="P252" s="100">
        <f t="shared" si="383"/>
        <v>36.219482916435339</v>
      </c>
      <c r="Q252" s="100">
        <f t="shared" si="383"/>
        <v>18.777263244405109</v>
      </c>
      <c r="R252" s="100">
        <f t="shared" si="383"/>
        <v>19.528938203066843</v>
      </c>
      <c r="S252" s="100">
        <f t="shared" si="383"/>
        <v>20.766982259398841</v>
      </c>
      <c r="T252" s="100">
        <f t="shared" si="383"/>
        <v>21.963644295278399</v>
      </c>
      <c r="U252" s="100">
        <f t="shared" si="383"/>
        <v>25.404639129587299</v>
      </c>
      <c r="V252" s="100">
        <f t="shared" si="383"/>
        <v>23.908528360062519</v>
      </c>
      <c r="W252" s="100">
        <f t="shared" si="383"/>
        <v>17.464334197040998</v>
      </c>
      <c r="X252" s="100">
        <f t="shared" si="383"/>
        <v>12.657436955276994</v>
      </c>
      <c r="Y252" s="100">
        <f t="shared" si="383"/>
        <v>14.755347184959305</v>
      </c>
      <c r="Z252" s="100"/>
      <c r="AA252" s="100"/>
      <c r="AB252" s="100"/>
      <c r="AC252" s="100"/>
      <c r="AD252" s="100"/>
      <c r="AE252" s="100"/>
      <c r="AF252" s="100"/>
    </row>
    <row r="253" spans="1:32" ht="18.75" customHeight="1">
      <c r="A253" s="128" t="s">
        <v>36</v>
      </c>
      <c r="B253" s="107">
        <f t="shared" ref="B253:Y253" si="384">B165/B148*100</f>
        <v>183.16128391190702</v>
      </c>
      <c r="C253" s="107">
        <f t="shared" si="384"/>
        <v>167.32173639042838</v>
      </c>
      <c r="D253" s="107">
        <f t="shared" si="384"/>
        <v>171.2510971620076</v>
      </c>
      <c r="E253" s="107">
        <f t="shared" si="384"/>
        <v>179.95510963424212</v>
      </c>
      <c r="F253" s="107">
        <f t="shared" si="384"/>
        <v>170.66415222791574</v>
      </c>
      <c r="G253" s="107">
        <f t="shared" si="384"/>
        <v>169.09975059460254</v>
      </c>
      <c r="H253" s="107">
        <f t="shared" si="384"/>
        <v>176.60942266274407</v>
      </c>
      <c r="I253" s="107">
        <f t="shared" si="384"/>
        <v>170.42919105826687</v>
      </c>
      <c r="J253" s="107">
        <f t="shared" si="384"/>
        <v>166.90567066521265</v>
      </c>
      <c r="K253" s="107">
        <f t="shared" si="384"/>
        <v>167.88755159359502</v>
      </c>
      <c r="L253" s="107">
        <f t="shared" si="384"/>
        <v>183.68183919331696</v>
      </c>
      <c r="M253" s="107">
        <f t="shared" si="384"/>
        <v>195.13858106528906</v>
      </c>
      <c r="N253" s="107">
        <f t="shared" si="384"/>
        <v>223.85758297012976</v>
      </c>
      <c r="O253" s="107">
        <f t="shared" si="384"/>
        <v>229.00441774566303</v>
      </c>
      <c r="P253" s="107">
        <f t="shared" si="384"/>
        <v>216.31645731577765</v>
      </c>
      <c r="Q253" s="107">
        <f t="shared" si="384"/>
        <v>220.71470031375245</v>
      </c>
      <c r="R253" s="107">
        <f t="shared" si="384"/>
        <v>212.48184516591766</v>
      </c>
      <c r="S253" s="107">
        <f t="shared" si="384"/>
        <v>203.97124791945762</v>
      </c>
      <c r="T253" s="107">
        <f t="shared" si="384"/>
        <v>200.99488887699016</v>
      </c>
      <c r="U253" s="107">
        <f t="shared" si="384"/>
        <v>199.61335990520007</v>
      </c>
      <c r="V253" s="107">
        <f t="shared" si="384"/>
        <v>206.96218139684422</v>
      </c>
      <c r="W253" s="107">
        <f t="shared" si="384"/>
        <v>198.19245856933989</v>
      </c>
      <c r="X253" s="107">
        <f t="shared" si="384"/>
        <v>195.46730147925086</v>
      </c>
      <c r="Y253" s="107">
        <f t="shared" si="384"/>
        <v>191.51159087345073</v>
      </c>
      <c r="Z253" s="100"/>
      <c r="AA253" s="100"/>
      <c r="AB253" s="100"/>
      <c r="AC253" s="100"/>
      <c r="AD253" s="100"/>
      <c r="AE253" s="100"/>
      <c r="AF253" s="100"/>
    </row>
    <row r="254" spans="1:32" ht="18.75" customHeight="1">
      <c r="A254" s="119" t="s">
        <v>203</v>
      </c>
      <c r="B254" s="97">
        <f t="shared" ref="B254:Y254" si="385">B166/B149*100</f>
        <v>65.621708283535341</v>
      </c>
      <c r="C254" s="97">
        <f t="shared" si="385"/>
        <v>61.33254207141178</v>
      </c>
      <c r="D254" s="97">
        <f t="shared" si="385"/>
        <v>65.392030448483638</v>
      </c>
      <c r="E254" s="97">
        <f t="shared" si="385"/>
        <v>68.191666133872559</v>
      </c>
      <c r="F254" s="97">
        <f t="shared" si="385"/>
        <v>67.334529180391385</v>
      </c>
      <c r="G254" s="97">
        <f t="shared" si="385"/>
        <v>69.941127815279387</v>
      </c>
      <c r="H254" s="97">
        <f t="shared" si="385"/>
        <v>72.496481868932193</v>
      </c>
      <c r="I254" s="97">
        <f t="shared" si="385"/>
        <v>71.792014463702017</v>
      </c>
      <c r="J254" s="97">
        <f t="shared" si="385"/>
        <v>71.428927175461482</v>
      </c>
      <c r="K254" s="97">
        <f t="shared" si="385"/>
        <v>71.738233338200985</v>
      </c>
      <c r="L254" s="97">
        <f t="shared" si="385"/>
        <v>75.175923388373661</v>
      </c>
      <c r="M254" s="97">
        <f t="shared" si="385"/>
        <v>76.459027458432033</v>
      </c>
      <c r="N254" s="97">
        <f t="shared" si="385"/>
        <v>83.195750423595655</v>
      </c>
      <c r="O254" s="97">
        <f t="shared" si="385"/>
        <v>85.470245116779367</v>
      </c>
      <c r="P254" s="97">
        <f t="shared" si="385"/>
        <v>89.511404031710114</v>
      </c>
      <c r="Q254" s="97">
        <f t="shared" si="385"/>
        <v>88.806938866690444</v>
      </c>
      <c r="R254" s="97">
        <f t="shared" si="385"/>
        <v>87.15461451624374</v>
      </c>
      <c r="S254" s="97">
        <f t="shared" si="385"/>
        <v>84.617411335322075</v>
      </c>
      <c r="T254" s="97">
        <f t="shared" si="385"/>
        <v>84.631017764085399</v>
      </c>
      <c r="U254" s="97">
        <f t="shared" si="385"/>
        <v>84.799146096597127</v>
      </c>
      <c r="V254" s="97">
        <f t="shared" si="385"/>
        <v>87.418145045449506</v>
      </c>
      <c r="W254" s="97">
        <f t="shared" si="385"/>
        <v>87.904006637729452</v>
      </c>
      <c r="X254" s="97">
        <f t="shared" si="385"/>
        <v>84.012379188111581</v>
      </c>
      <c r="Y254" s="97">
        <f t="shared" si="385"/>
        <v>80.81260800045051</v>
      </c>
      <c r="Z254" s="100"/>
      <c r="AA254" s="100"/>
      <c r="AB254" s="100"/>
      <c r="AC254" s="100"/>
      <c r="AD254" s="100"/>
      <c r="AE254" s="100"/>
      <c r="AF254" s="100"/>
    </row>
    <row r="255" spans="1:32" ht="15" customHeight="1">
      <c r="A255" s="61" t="s">
        <v>31</v>
      </c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20"/>
      <c r="AA255" s="100"/>
      <c r="AB255" s="100"/>
      <c r="AC255" s="100"/>
      <c r="AD255" s="100"/>
      <c r="AE255" s="100"/>
      <c r="AF255" s="100"/>
    </row>
    <row r="256" spans="1:32" ht="15" customHeight="1">
      <c r="A256" s="387" t="s">
        <v>359</v>
      </c>
      <c r="B256" s="387"/>
      <c r="C256" s="387"/>
      <c r="D256" s="387"/>
      <c r="E256" s="387"/>
      <c r="F256" s="387"/>
      <c r="G256" s="387"/>
      <c r="H256" s="387"/>
      <c r="I256" s="387"/>
      <c r="J256" s="387"/>
      <c r="K256" s="387"/>
      <c r="L256" s="387"/>
      <c r="M256" s="387"/>
      <c r="N256" s="387"/>
      <c r="O256" s="387"/>
      <c r="P256" s="387"/>
      <c r="Q256" s="387"/>
      <c r="R256" s="61"/>
      <c r="S256" s="61"/>
      <c r="T256" s="199"/>
      <c r="U256" s="199"/>
      <c r="V256" s="199"/>
      <c r="W256" s="199"/>
      <c r="X256" s="199"/>
      <c r="Y256" s="199"/>
      <c r="Z256" s="199"/>
      <c r="AA256" s="199"/>
      <c r="AB256" s="100"/>
      <c r="AC256" s="100"/>
      <c r="AD256" s="100"/>
      <c r="AE256" s="100"/>
      <c r="AF256" s="100"/>
    </row>
    <row r="257" spans="1:32" ht="15" customHeight="1">
      <c r="A257" s="118" t="s">
        <v>360</v>
      </c>
      <c r="B257" s="102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61"/>
      <c r="S257" s="61"/>
      <c r="T257" s="61"/>
      <c r="U257" s="61"/>
      <c r="V257" s="61"/>
      <c r="W257" s="61"/>
      <c r="X257" s="61"/>
      <c r="Y257" s="61"/>
      <c r="Z257" s="120"/>
      <c r="AA257" s="100"/>
      <c r="AB257" s="100"/>
      <c r="AC257" s="100"/>
      <c r="AD257" s="100"/>
      <c r="AE257" s="100"/>
      <c r="AF257" s="100"/>
    </row>
    <row r="258" spans="1:32" ht="15" customHeight="1"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120"/>
      <c r="AA258" s="100"/>
      <c r="AB258" s="100"/>
      <c r="AC258" s="100"/>
      <c r="AD258" s="100"/>
      <c r="AE258" s="100"/>
      <c r="AF258" s="100"/>
    </row>
    <row r="259" spans="1:32" ht="40.5" customHeight="1">
      <c r="A259" s="184" t="s">
        <v>150</v>
      </c>
      <c r="B259" s="102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20"/>
      <c r="AA259" s="100"/>
      <c r="AB259" s="100"/>
      <c r="AC259" s="100"/>
      <c r="AD259" s="100"/>
      <c r="AE259" s="100"/>
      <c r="AF259" s="100"/>
    </row>
    <row r="260" spans="1:32" ht="32.25" customHeight="1">
      <c r="A260" s="172"/>
      <c r="B260" s="385">
        <v>2000</v>
      </c>
      <c r="C260" s="385">
        <v>2001</v>
      </c>
      <c r="D260" s="385">
        <v>2002</v>
      </c>
      <c r="E260" s="385">
        <v>2003</v>
      </c>
      <c r="F260" s="385">
        <v>2004</v>
      </c>
      <c r="G260" s="385">
        <v>2005</v>
      </c>
      <c r="H260" s="385">
        <v>2006</v>
      </c>
      <c r="I260" s="385">
        <v>2007</v>
      </c>
      <c r="J260" s="385">
        <v>2008</v>
      </c>
      <c r="K260" s="385">
        <v>2009</v>
      </c>
      <c r="L260" s="385">
        <v>2010</v>
      </c>
      <c r="M260" s="385">
        <v>2011</v>
      </c>
      <c r="N260" s="385">
        <v>2012</v>
      </c>
      <c r="O260" s="385">
        <v>2013</v>
      </c>
      <c r="P260" s="385">
        <v>2014</v>
      </c>
      <c r="Q260" s="385">
        <v>2015</v>
      </c>
      <c r="R260" s="385">
        <v>2016</v>
      </c>
      <c r="S260" s="385">
        <v>2017</v>
      </c>
      <c r="T260" s="385">
        <v>2018</v>
      </c>
      <c r="U260" s="385">
        <v>2019</v>
      </c>
      <c r="V260" s="385">
        <v>2020</v>
      </c>
      <c r="W260" s="385">
        <v>2021</v>
      </c>
      <c r="X260" s="385">
        <v>2022</v>
      </c>
      <c r="Y260" s="102"/>
      <c r="Z260" s="93"/>
      <c r="AA260" s="100"/>
      <c r="AB260" s="100"/>
      <c r="AC260" s="100"/>
      <c r="AD260" s="100"/>
      <c r="AE260" s="100"/>
      <c r="AF260" s="100"/>
    </row>
    <row r="261" spans="1:32" s="93" customFormat="1" ht="14.25" customHeight="1">
      <c r="A261" s="176"/>
      <c r="B261" s="391"/>
      <c r="C261" s="391"/>
      <c r="D261" s="391"/>
      <c r="E261" s="391"/>
      <c r="F261" s="391"/>
      <c r="G261" s="391"/>
      <c r="H261" s="391"/>
      <c r="I261" s="391"/>
      <c r="J261" s="391"/>
      <c r="K261" s="391"/>
      <c r="L261" s="391"/>
      <c r="M261" s="391"/>
      <c r="N261" s="391"/>
      <c r="O261" s="391"/>
      <c r="P261" s="391"/>
      <c r="Q261" s="386"/>
      <c r="R261" s="386"/>
      <c r="S261" s="386"/>
      <c r="T261" s="386"/>
      <c r="U261" s="386"/>
      <c r="V261" s="386"/>
      <c r="W261" s="386"/>
      <c r="X261" s="386"/>
      <c r="Y261" s="102"/>
      <c r="AA261" s="100"/>
      <c r="AB261" s="100"/>
      <c r="AC261" s="100"/>
      <c r="AD261" s="100"/>
      <c r="AE261" s="100"/>
      <c r="AF261" s="100"/>
    </row>
    <row r="262" spans="1:32" ht="18.75" customHeight="1">
      <c r="A262" s="121" t="s">
        <v>110</v>
      </c>
      <c r="B262" s="132">
        <v>83.431928188825694</v>
      </c>
      <c r="C262" s="132">
        <v>82.586163188551836</v>
      </c>
      <c r="D262" s="132">
        <v>83.43900106322657</v>
      </c>
      <c r="E262" s="132">
        <v>83.947675061050305</v>
      </c>
      <c r="F262" s="132">
        <v>83.914896321944852</v>
      </c>
      <c r="G262" s="132">
        <v>84.122549676935236</v>
      </c>
      <c r="H262" s="132">
        <v>83.581739538836629</v>
      </c>
      <c r="I262" s="132">
        <v>82.804346425514694</v>
      </c>
      <c r="J262" s="132">
        <v>83.028312356499143</v>
      </c>
      <c r="K262" s="97">
        <v>83.720034964935337</v>
      </c>
      <c r="L262" s="97">
        <v>83.355702397743485</v>
      </c>
      <c r="M262" s="97">
        <v>83.062691631150457</v>
      </c>
      <c r="N262" s="97">
        <v>84.982410603717796</v>
      </c>
      <c r="O262" s="97">
        <v>85.392436224324115</v>
      </c>
      <c r="P262" s="97">
        <v>86.860280544349962</v>
      </c>
      <c r="Q262" s="100">
        <v>85.700795689031324</v>
      </c>
      <c r="R262" s="100">
        <v>85.608489749363955</v>
      </c>
      <c r="S262" s="100">
        <v>85.476997283763723</v>
      </c>
      <c r="T262" s="100">
        <v>85.102329269108353</v>
      </c>
      <c r="U262" s="100">
        <v>85.482830852860516</v>
      </c>
      <c r="V262" s="100">
        <v>86.710995406950587</v>
      </c>
      <c r="W262" s="97">
        <v>86.879999188528316</v>
      </c>
      <c r="X262" s="97">
        <v>84.850858796682516</v>
      </c>
      <c r="Y262" s="102"/>
      <c r="Z262" s="100"/>
      <c r="AA262" s="100"/>
      <c r="AB262" s="100"/>
      <c r="AC262" s="100"/>
      <c r="AD262" s="100"/>
      <c r="AE262" s="100"/>
      <c r="AF262" s="100"/>
    </row>
    <row r="263" spans="1:32" ht="18.75" customHeight="1">
      <c r="A263" s="133" t="s">
        <v>111</v>
      </c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>
        <v>72.948775363373599</v>
      </c>
      <c r="M263" s="97">
        <v>71.445143392982729</v>
      </c>
      <c r="N263" s="97">
        <v>73.863622489800747</v>
      </c>
      <c r="O263" s="97">
        <v>74.825934339587647</v>
      </c>
      <c r="P263" s="97">
        <v>77.888641350957116</v>
      </c>
      <c r="Q263" s="97">
        <v>76.370629129522882</v>
      </c>
      <c r="R263" s="97">
        <v>76.69926815423203</v>
      </c>
      <c r="S263" s="97">
        <v>76.475348865327746</v>
      </c>
      <c r="T263" s="97">
        <v>76.029139748559146</v>
      </c>
      <c r="U263" s="97">
        <v>76.939746319775423</v>
      </c>
      <c r="V263" s="97">
        <v>78.535878128111349</v>
      </c>
      <c r="W263" s="97">
        <v>78.773934303857729</v>
      </c>
      <c r="X263" s="97">
        <v>74.922618294605272</v>
      </c>
      <c r="Y263" s="102"/>
      <c r="Z263" s="100"/>
      <c r="AA263" s="100"/>
      <c r="AB263" s="100"/>
      <c r="AC263" s="100"/>
      <c r="AD263" s="100"/>
      <c r="AE263" s="100"/>
      <c r="AF263" s="100"/>
    </row>
    <row r="264" spans="1:32" ht="49.5" customHeight="1">
      <c r="A264" s="392" t="s">
        <v>153</v>
      </c>
      <c r="B264" s="393"/>
      <c r="C264" s="393"/>
      <c r="D264" s="393"/>
      <c r="E264" s="393"/>
      <c r="F264" s="393"/>
      <c r="G264" s="393"/>
      <c r="H264" s="393"/>
      <c r="I264" s="393"/>
      <c r="J264" s="393"/>
      <c r="K264" s="393"/>
      <c r="L264" s="393"/>
      <c r="M264" s="393"/>
      <c r="N264" s="393"/>
      <c r="O264" s="393"/>
      <c r="P264" s="393"/>
      <c r="Q264" s="108"/>
      <c r="R264" s="108"/>
      <c r="S264" s="108"/>
      <c r="T264" s="108"/>
      <c r="U264" s="108"/>
      <c r="V264" s="108"/>
      <c r="W264" s="108"/>
      <c r="X264" s="102"/>
      <c r="Y264" s="102"/>
      <c r="Z264" s="120"/>
      <c r="AA264" s="100"/>
      <c r="AB264" s="100"/>
      <c r="AC264" s="100"/>
      <c r="AD264" s="100"/>
      <c r="AE264" s="100"/>
      <c r="AF264" s="100"/>
    </row>
    <row r="265" spans="1:32" ht="15" customHeight="1">
      <c r="A265" s="61" t="s">
        <v>31</v>
      </c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61"/>
      <c r="S265" s="61"/>
      <c r="T265" s="61"/>
      <c r="U265" s="61"/>
      <c r="V265" s="61"/>
      <c r="W265" s="61"/>
      <c r="X265" s="61"/>
      <c r="Y265" s="61"/>
      <c r="Z265" s="120"/>
      <c r="AA265" s="100"/>
      <c r="AB265" s="100"/>
      <c r="AC265" s="100"/>
      <c r="AD265" s="100"/>
      <c r="AE265" s="100"/>
      <c r="AF265" s="100"/>
    </row>
    <row r="266" spans="1:32" ht="15" customHeight="1">
      <c r="A266" s="387" t="s">
        <v>359</v>
      </c>
      <c r="B266" s="387"/>
      <c r="C266" s="387"/>
      <c r="D266" s="387"/>
      <c r="E266" s="387"/>
      <c r="F266" s="387"/>
      <c r="G266" s="387"/>
      <c r="H266" s="387"/>
      <c r="I266" s="387"/>
      <c r="J266" s="387"/>
      <c r="K266" s="387"/>
      <c r="L266" s="387"/>
      <c r="M266" s="387"/>
      <c r="N266" s="387"/>
      <c r="O266" s="387"/>
      <c r="P266" s="387"/>
      <c r="Q266" s="387"/>
      <c r="R266" s="61"/>
      <c r="S266" s="61"/>
      <c r="T266" s="61"/>
      <c r="U266" s="61"/>
      <c r="V266" s="61"/>
      <c r="W266" s="61"/>
      <c r="X266" s="61"/>
      <c r="Y266" s="61"/>
      <c r="Z266" s="120"/>
      <c r="AA266" s="100"/>
      <c r="AB266" s="100"/>
      <c r="AC266" s="100"/>
      <c r="AD266" s="100"/>
      <c r="AE266" s="100"/>
      <c r="AF266" s="100"/>
    </row>
    <row r="267" spans="1:32">
      <c r="A267" s="118" t="s">
        <v>360</v>
      </c>
      <c r="B267" s="102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</row>
  </sheetData>
  <sheetProtection algorithmName="SHA-512" hashValue="GNHEtagEsNg7e4Za9Iroan4ALipGfuH/icvZ+R5WGvhJ+Fx7cyQ+SN3q2JSd8JUW2sjzRjsLUDJEZLNgmiIPoQ==" saltValue="zquMn45AuiJ5Fi35AiKMYA==" spinCount="100000" sheet="1" objects="1" scenarios="1"/>
  <mergeCells count="361">
    <mergeCell ref="A266:Q266"/>
    <mergeCell ref="S119:S120"/>
    <mergeCell ref="T119:T120"/>
    <mergeCell ref="U119:U120"/>
    <mergeCell ref="V119:V120"/>
    <mergeCell ref="W119:W120"/>
    <mergeCell ref="AA119:AD119"/>
    <mergeCell ref="A132:Q132"/>
    <mergeCell ref="U102:U103"/>
    <mergeCell ref="V102:V103"/>
    <mergeCell ref="W102:W103"/>
    <mergeCell ref="AA102:AD102"/>
    <mergeCell ref="A115:Q115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J119:J120"/>
    <mergeCell ref="K119:K120"/>
    <mergeCell ref="L119:L120"/>
    <mergeCell ref="M119:M120"/>
    <mergeCell ref="N119:N120"/>
    <mergeCell ref="O119:O120"/>
    <mergeCell ref="P119:P120"/>
    <mergeCell ref="Q119:Q120"/>
    <mergeCell ref="R119:R120"/>
    <mergeCell ref="L102:L103"/>
    <mergeCell ref="M102:M103"/>
    <mergeCell ref="N102:N103"/>
    <mergeCell ref="O102:O103"/>
    <mergeCell ref="P102:P103"/>
    <mergeCell ref="Q102:Q103"/>
    <mergeCell ref="R102:R103"/>
    <mergeCell ref="S102:S103"/>
    <mergeCell ref="T102:T103"/>
    <mergeCell ref="U49:U50"/>
    <mergeCell ref="V49:V50"/>
    <mergeCell ref="W49:W50"/>
    <mergeCell ref="X49:X50"/>
    <mergeCell ref="Y49:Y50"/>
    <mergeCell ref="AA49:AD49"/>
    <mergeCell ref="L49:L50"/>
    <mergeCell ref="M49:M50"/>
    <mergeCell ref="N49:N50"/>
    <mergeCell ref="O49:O50"/>
    <mergeCell ref="P49:P50"/>
    <mergeCell ref="Q49:Q50"/>
    <mergeCell ref="R49:R50"/>
    <mergeCell ref="S49:S50"/>
    <mergeCell ref="T49:T50"/>
    <mergeCell ref="A64:Q64"/>
    <mergeCell ref="A84:Q84"/>
    <mergeCell ref="H85:H86"/>
    <mergeCell ref="I85:I86"/>
    <mergeCell ref="J85:J86"/>
    <mergeCell ref="K85:K86"/>
    <mergeCell ref="L85:L86"/>
    <mergeCell ref="A12:AF12"/>
    <mergeCell ref="B15:B16"/>
    <mergeCell ref="C15:C16"/>
    <mergeCell ref="D15:D16"/>
    <mergeCell ref="E15:E16"/>
    <mergeCell ref="F15:F16"/>
    <mergeCell ref="G15:G16"/>
    <mergeCell ref="H15:H16"/>
    <mergeCell ref="I15:I16"/>
    <mergeCell ref="V15:V16"/>
    <mergeCell ref="W15:W16"/>
    <mergeCell ref="X15:X16"/>
    <mergeCell ref="AA15:AD15"/>
    <mergeCell ref="Y15:Y16"/>
    <mergeCell ref="A14:Y14"/>
    <mergeCell ref="P15:P16"/>
    <mergeCell ref="Q15:Q16"/>
    <mergeCell ref="R15:R16"/>
    <mergeCell ref="S15:S16"/>
    <mergeCell ref="T15:T16"/>
    <mergeCell ref="U15:U16"/>
    <mergeCell ref="J15:J16"/>
    <mergeCell ref="K15:K16"/>
    <mergeCell ref="L15:L16"/>
    <mergeCell ref="M15:M16"/>
    <mergeCell ref="N15:N16"/>
    <mergeCell ref="O15:O16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K49:K50"/>
    <mergeCell ref="M85:M86"/>
    <mergeCell ref="B85:B86"/>
    <mergeCell ref="C85:C86"/>
    <mergeCell ref="D85:D86"/>
    <mergeCell ref="E85:E86"/>
    <mergeCell ref="F85:F86"/>
    <mergeCell ref="G85:G86"/>
    <mergeCell ref="T85:T86"/>
    <mergeCell ref="U85:U86"/>
    <mergeCell ref="V85:V86"/>
    <mergeCell ref="W85:W86"/>
    <mergeCell ref="X85:X86"/>
    <mergeCell ref="AA85:AD85"/>
    <mergeCell ref="N85:N86"/>
    <mergeCell ref="O85:O86"/>
    <mergeCell ref="P85:P86"/>
    <mergeCell ref="Q85:Q86"/>
    <mergeCell ref="R85:R86"/>
    <mergeCell ref="S85:S86"/>
    <mergeCell ref="Y85:Y86"/>
    <mergeCell ref="M138:M139"/>
    <mergeCell ref="N138:N139"/>
    <mergeCell ref="O138:O139"/>
    <mergeCell ref="P138:P139"/>
    <mergeCell ref="A98:Q98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J139"/>
    <mergeCell ref="B102:B103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H155:H156"/>
    <mergeCell ref="I155:I156"/>
    <mergeCell ref="J155:J156"/>
    <mergeCell ref="K155:K156"/>
    <mergeCell ref="L155:L156"/>
    <mergeCell ref="M155:M156"/>
    <mergeCell ref="W138:W139"/>
    <mergeCell ref="X138:X139"/>
    <mergeCell ref="AA138:AD138"/>
    <mergeCell ref="A151:Q151"/>
    <mergeCell ref="B155:B156"/>
    <mergeCell ref="C155:C156"/>
    <mergeCell ref="D155:D156"/>
    <mergeCell ref="E155:E156"/>
    <mergeCell ref="F155:F156"/>
    <mergeCell ref="G155:G156"/>
    <mergeCell ref="Q138:Q139"/>
    <mergeCell ref="R138:R139"/>
    <mergeCell ref="S138:S139"/>
    <mergeCell ref="T138:T139"/>
    <mergeCell ref="U138:U139"/>
    <mergeCell ref="V138:V139"/>
    <mergeCell ref="K138:K139"/>
    <mergeCell ref="L138:L139"/>
    <mergeCell ref="T155:T156"/>
    <mergeCell ref="U155:U156"/>
    <mergeCell ref="V155:V156"/>
    <mergeCell ref="W155:W156"/>
    <mergeCell ref="X155:X156"/>
    <mergeCell ref="AA155:AD155"/>
    <mergeCell ref="N155:N156"/>
    <mergeCell ref="O155:O156"/>
    <mergeCell ref="P155:P156"/>
    <mergeCell ref="Q155:Q156"/>
    <mergeCell ref="R155:R156"/>
    <mergeCell ref="S155:S156"/>
    <mergeCell ref="A168:Q168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W172:W173"/>
    <mergeCell ref="X172:X173"/>
    <mergeCell ref="A185:Q185"/>
    <mergeCell ref="B190:B191"/>
    <mergeCell ref="C190:C191"/>
    <mergeCell ref="D190:D191"/>
    <mergeCell ref="E190:E191"/>
    <mergeCell ref="F190:F191"/>
    <mergeCell ref="G190:G191"/>
    <mergeCell ref="H190:H191"/>
    <mergeCell ref="Q172:Q173"/>
    <mergeCell ref="R172:R173"/>
    <mergeCell ref="S172:S173"/>
    <mergeCell ref="T172:T173"/>
    <mergeCell ref="U172:U173"/>
    <mergeCell ref="V172:V173"/>
    <mergeCell ref="K172:K173"/>
    <mergeCell ref="L172:L173"/>
    <mergeCell ref="M172:M173"/>
    <mergeCell ref="N172:N173"/>
    <mergeCell ref="O172:O173"/>
    <mergeCell ref="P172:P173"/>
    <mergeCell ref="U190:U191"/>
    <mergeCell ref="V190:V191"/>
    <mergeCell ref="B207:B208"/>
    <mergeCell ref="C207:C208"/>
    <mergeCell ref="D207:D208"/>
    <mergeCell ref="E207:E208"/>
    <mergeCell ref="F207:F208"/>
    <mergeCell ref="G207:G208"/>
    <mergeCell ref="W190:W191"/>
    <mergeCell ref="X190:X191"/>
    <mergeCell ref="AA190:AD190"/>
    <mergeCell ref="A203:Q203"/>
    <mergeCell ref="O190:O191"/>
    <mergeCell ref="P190:P191"/>
    <mergeCell ref="Q190:Q191"/>
    <mergeCell ref="R190:R191"/>
    <mergeCell ref="S190:S191"/>
    <mergeCell ref="T190:T191"/>
    <mergeCell ref="I190:I191"/>
    <mergeCell ref="J190:J191"/>
    <mergeCell ref="K190:K191"/>
    <mergeCell ref="L190:L191"/>
    <mergeCell ref="M190:M191"/>
    <mergeCell ref="N190:N191"/>
    <mergeCell ref="AA207:AD207"/>
    <mergeCell ref="N207:N208"/>
    <mergeCell ref="O207:O208"/>
    <mergeCell ref="P207:P208"/>
    <mergeCell ref="Q207:Q208"/>
    <mergeCell ref="R207:R208"/>
    <mergeCell ref="S207:S208"/>
    <mergeCell ref="H207:H208"/>
    <mergeCell ref="I207:I208"/>
    <mergeCell ref="J207:J208"/>
    <mergeCell ref="K207:K208"/>
    <mergeCell ref="L207:L208"/>
    <mergeCell ref="M207:M208"/>
    <mergeCell ref="A220:Q220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R224:R225"/>
    <mergeCell ref="S224:S225"/>
    <mergeCell ref="T224:T225"/>
    <mergeCell ref="U224:U225"/>
    <mergeCell ref="V224:V225"/>
    <mergeCell ref="K224:K225"/>
    <mergeCell ref="L224:L225"/>
    <mergeCell ref="M224:M225"/>
    <mergeCell ref="N224:N225"/>
    <mergeCell ref="O224:O225"/>
    <mergeCell ref="P224:P225"/>
    <mergeCell ref="A236:Q237"/>
    <mergeCell ref="A239:Q239"/>
    <mergeCell ref="B243:B244"/>
    <mergeCell ref="C243:C244"/>
    <mergeCell ref="D243:D244"/>
    <mergeCell ref="E243:E244"/>
    <mergeCell ref="F243:F244"/>
    <mergeCell ref="G243:G244"/>
    <mergeCell ref="Q224:Q225"/>
    <mergeCell ref="A256:Q256"/>
    <mergeCell ref="N243:N244"/>
    <mergeCell ref="O243:O244"/>
    <mergeCell ref="P243:P244"/>
    <mergeCell ref="Q243:Q244"/>
    <mergeCell ref="R243:R244"/>
    <mergeCell ref="S243:S244"/>
    <mergeCell ref="H243:H244"/>
    <mergeCell ref="I243:I244"/>
    <mergeCell ref="J243:J244"/>
    <mergeCell ref="K243:K244"/>
    <mergeCell ref="L243:L244"/>
    <mergeCell ref="M243:M244"/>
    <mergeCell ref="T207:T208"/>
    <mergeCell ref="U207:U208"/>
    <mergeCell ref="V207:V208"/>
    <mergeCell ref="W207:W208"/>
    <mergeCell ref="X207:X208"/>
    <mergeCell ref="A264:P264"/>
    <mergeCell ref="N260:N261"/>
    <mergeCell ref="O260:O261"/>
    <mergeCell ref="P260:P261"/>
    <mergeCell ref="Q260:Q261"/>
    <mergeCell ref="R260:R261"/>
    <mergeCell ref="S260:S261"/>
    <mergeCell ref="H260:H261"/>
    <mergeCell ref="I260:I261"/>
    <mergeCell ref="J260:J261"/>
    <mergeCell ref="K260:K261"/>
    <mergeCell ref="L260:L261"/>
    <mergeCell ref="M260:M261"/>
    <mergeCell ref="B260:B261"/>
    <mergeCell ref="C260:C261"/>
    <mergeCell ref="D260:D261"/>
    <mergeCell ref="E260:E261"/>
    <mergeCell ref="F260:F261"/>
    <mergeCell ref="G260:G261"/>
    <mergeCell ref="X260:X261"/>
    <mergeCell ref="T260:T261"/>
    <mergeCell ref="U260:U261"/>
    <mergeCell ref="V260:V261"/>
    <mergeCell ref="W260:W261"/>
    <mergeCell ref="V243:V244"/>
    <mergeCell ref="W243:W244"/>
    <mergeCell ref="X243:X244"/>
    <mergeCell ref="W224:W225"/>
    <mergeCell ref="X224:X225"/>
    <mergeCell ref="T243:T244"/>
    <mergeCell ref="U243:U244"/>
    <mergeCell ref="A67:Q67"/>
    <mergeCell ref="B68:B69"/>
    <mergeCell ref="C68:C69"/>
    <mergeCell ref="D68:D69"/>
    <mergeCell ref="E68:E69"/>
    <mergeCell ref="F68:F69"/>
    <mergeCell ref="G68:G69"/>
    <mergeCell ref="H68:H69"/>
    <mergeCell ref="I68:I69"/>
    <mergeCell ref="J68:J69"/>
    <mergeCell ref="K68:K69"/>
    <mergeCell ref="L68:L69"/>
    <mergeCell ref="M68:M69"/>
    <mergeCell ref="N68:N69"/>
    <mergeCell ref="O68:O69"/>
    <mergeCell ref="P68:P69"/>
    <mergeCell ref="Q68:Q69"/>
    <mergeCell ref="R68:R69"/>
    <mergeCell ref="S68:S69"/>
    <mergeCell ref="T68:T69"/>
    <mergeCell ref="U68:U69"/>
    <mergeCell ref="V68:V69"/>
    <mergeCell ref="W68:W69"/>
    <mergeCell ref="X68:X69"/>
    <mergeCell ref="Y68:Y69"/>
    <mergeCell ref="A81:Q81"/>
    <mergeCell ref="X102:X103"/>
    <mergeCell ref="X119:X120"/>
    <mergeCell ref="Y138:Y139"/>
    <mergeCell ref="Y155:Y156"/>
    <mergeCell ref="Y172:Y173"/>
    <mergeCell ref="Y190:Y191"/>
    <mergeCell ref="Y207:Y208"/>
    <mergeCell ref="Y224:Y225"/>
    <mergeCell ref="Y243:Y244"/>
  </mergeCells>
  <printOptions horizontalCentered="1" verticalCentered="1"/>
  <pageMargins left="0.39370078740157483" right="0.19685039370078741" top="0.39370078740157483" bottom="0.39370078740157483" header="0.31496062992125984" footer="0.31496062992125984"/>
  <pageSetup paperSize="9" scale="58" fitToHeight="0" orientation="landscape" r:id="rId1"/>
  <rowBreaks count="6" manualBreakCount="6">
    <brk id="48" max="31" man="1"/>
    <brk id="99" max="16383" man="1"/>
    <brk id="136" max="31" man="1"/>
    <brk id="170" max="31" man="1"/>
    <brk id="204" max="31" man="1"/>
    <brk id="241" max="31" man="1"/>
  </rowBreaks>
  <ignoredErrors>
    <ignoredError sqref="B198:Y198 B215:Y2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tabColor theme="8" tint="-0.499984740745262"/>
    <pageSetUpPr fitToPage="1"/>
  </sheetPr>
  <dimension ref="A1:AH191"/>
  <sheetViews>
    <sheetView showGridLines="0" zoomScale="90" zoomScaleNormal="90" workbookViewId="0">
      <selection activeCell="E42" sqref="E42"/>
    </sheetView>
  </sheetViews>
  <sheetFormatPr defaultRowHeight="12.75"/>
  <cols>
    <col min="1" max="1" width="41.5703125" style="61" customWidth="1"/>
    <col min="2" max="11" width="7.7109375" style="63" hidden="1" customWidth="1"/>
    <col min="12" max="26" width="7.7109375" style="63" customWidth="1"/>
    <col min="27" max="27" width="1.5703125" style="60" customWidth="1"/>
    <col min="28" max="28" width="11.140625" style="60" customWidth="1"/>
    <col min="29" max="31" width="11.140625" style="62" customWidth="1"/>
    <col min="32" max="32" width="1.28515625" style="62" customWidth="1"/>
    <col min="33" max="33" width="13.42578125" style="63" customWidth="1"/>
    <col min="34" max="35" width="9.140625" style="60" customWidth="1"/>
    <col min="36" max="262" width="8.7109375" style="60"/>
    <col min="263" max="263" width="12.5703125" style="60" customWidth="1"/>
    <col min="264" max="264" width="21.28515625" style="60" customWidth="1"/>
    <col min="265" max="266" width="11.85546875" style="60" customWidth="1"/>
    <col min="267" max="280" width="12" style="60" customWidth="1"/>
    <col min="281" max="281" width="13.140625" style="60" customWidth="1"/>
    <col min="282" max="285" width="10.5703125" style="60" customWidth="1"/>
    <col min="286" max="286" width="9.140625" style="60" customWidth="1"/>
    <col min="287" max="288" width="10.5703125" style="60" customWidth="1"/>
    <col min="289" max="289" width="9.140625" style="60" customWidth="1"/>
    <col min="290" max="290" width="9.28515625" style="60" bestFit="1" customWidth="1"/>
    <col min="291" max="291" width="9.7109375" style="60" bestFit="1" customWidth="1"/>
    <col min="292" max="518" width="8.7109375" style="60"/>
    <col min="519" max="519" width="12.5703125" style="60" customWidth="1"/>
    <col min="520" max="520" width="21.28515625" style="60" customWidth="1"/>
    <col min="521" max="522" width="11.85546875" style="60" customWidth="1"/>
    <col min="523" max="536" width="12" style="60" customWidth="1"/>
    <col min="537" max="537" width="13.140625" style="60" customWidth="1"/>
    <col min="538" max="541" width="10.5703125" style="60" customWidth="1"/>
    <col min="542" max="542" width="9.140625" style="60" customWidth="1"/>
    <col min="543" max="544" width="10.5703125" style="60" customWidth="1"/>
    <col min="545" max="545" width="9.140625" style="60" customWidth="1"/>
    <col min="546" max="546" width="9.28515625" style="60" bestFit="1" customWidth="1"/>
    <col min="547" max="547" width="9.7109375" style="60" bestFit="1" customWidth="1"/>
    <col min="548" max="774" width="8.7109375" style="60"/>
    <col min="775" max="775" width="12.5703125" style="60" customWidth="1"/>
    <col min="776" max="776" width="21.28515625" style="60" customWidth="1"/>
    <col min="777" max="778" width="11.85546875" style="60" customWidth="1"/>
    <col min="779" max="792" width="12" style="60" customWidth="1"/>
    <col min="793" max="793" width="13.140625" style="60" customWidth="1"/>
    <col min="794" max="797" width="10.5703125" style="60" customWidth="1"/>
    <col min="798" max="798" width="9.140625" style="60" customWidth="1"/>
    <col min="799" max="800" width="10.5703125" style="60" customWidth="1"/>
    <col min="801" max="801" width="9.140625" style="60" customWidth="1"/>
    <col min="802" max="802" width="9.28515625" style="60" bestFit="1" customWidth="1"/>
    <col min="803" max="803" width="9.7109375" style="60" bestFit="1" customWidth="1"/>
    <col min="804" max="1030" width="8.7109375" style="60"/>
    <col min="1031" max="1031" width="12.5703125" style="60" customWidth="1"/>
    <col min="1032" max="1032" width="21.28515625" style="60" customWidth="1"/>
    <col min="1033" max="1034" width="11.85546875" style="60" customWidth="1"/>
    <col min="1035" max="1048" width="12" style="60" customWidth="1"/>
    <col min="1049" max="1049" width="13.140625" style="60" customWidth="1"/>
    <col min="1050" max="1053" width="10.5703125" style="60" customWidth="1"/>
    <col min="1054" max="1054" width="9.140625" style="60" customWidth="1"/>
    <col min="1055" max="1056" width="10.5703125" style="60" customWidth="1"/>
    <col min="1057" max="1057" width="9.140625" style="60" customWidth="1"/>
    <col min="1058" max="1058" width="9.28515625" style="60" bestFit="1" customWidth="1"/>
    <col min="1059" max="1059" width="9.7109375" style="60" bestFit="1" customWidth="1"/>
    <col min="1060" max="1286" width="8.7109375" style="60"/>
    <col min="1287" max="1287" width="12.5703125" style="60" customWidth="1"/>
    <col min="1288" max="1288" width="21.28515625" style="60" customWidth="1"/>
    <col min="1289" max="1290" width="11.85546875" style="60" customWidth="1"/>
    <col min="1291" max="1304" width="12" style="60" customWidth="1"/>
    <col min="1305" max="1305" width="13.140625" style="60" customWidth="1"/>
    <col min="1306" max="1309" width="10.5703125" style="60" customWidth="1"/>
    <col min="1310" max="1310" width="9.140625" style="60" customWidth="1"/>
    <col min="1311" max="1312" width="10.5703125" style="60" customWidth="1"/>
    <col min="1313" max="1313" width="9.140625" style="60" customWidth="1"/>
    <col min="1314" max="1314" width="9.28515625" style="60" bestFit="1" customWidth="1"/>
    <col min="1315" max="1315" width="9.7109375" style="60" bestFit="1" customWidth="1"/>
    <col min="1316" max="1542" width="8.7109375" style="60"/>
    <col min="1543" max="1543" width="12.5703125" style="60" customWidth="1"/>
    <col min="1544" max="1544" width="21.28515625" style="60" customWidth="1"/>
    <col min="1545" max="1546" width="11.85546875" style="60" customWidth="1"/>
    <col min="1547" max="1560" width="12" style="60" customWidth="1"/>
    <col min="1561" max="1561" width="13.140625" style="60" customWidth="1"/>
    <col min="1562" max="1565" width="10.5703125" style="60" customWidth="1"/>
    <col min="1566" max="1566" width="9.140625" style="60" customWidth="1"/>
    <col min="1567" max="1568" width="10.5703125" style="60" customWidth="1"/>
    <col min="1569" max="1569" width="9.140625" style="60" customWidth="1"/>
    <col min="1570" max="1570" width="9.28515625" style="60" bestFit="1" customWidth="1"/>
    <col min="1571" max="1571" width="9.7109375" style="60" bestFit="1" customWidth="1"/>
    <col min="1572" max="1798" width="8.7109375" style="60"/>
    <col min="1799" max="1799" width="12.5703125" style="60" customWidth="1"/>
    <col min="1800" max="1800" width="21.28515625" style="60" customWidth="1"/>
    <col min="1801" max="1802" width="11.85546875" style="60" customWidth="1"/>
    <col min="1803" max="1816" width="12" style="60" customWidth="1"/>
    <col min="1817" max="1817" width="13.140625" style="60" customWidth="1"/>
    <col min="1818" max="1821" width="10.5703125" style="60" customWidth="1"/>
    <col min="1822" max="1822" width="9.140625" style="60" customWidth="1"/>
    <col min="1823" max="1824" width="10.5703125" style="60" customWidth="1"/>
    <col min="1825" max="1825" width="9.140625" style="60" customWidth="1"/>
    <col min="1826" max="1826" width="9.28515625" style="60" bestFit="1" customWidth="1"/>
    <col min="1827" max="1827" width="9.7109375" style="60" bestFit="1" customWidth="1"/>
    <col min="1828" max="2054" width="8.7109375" style="60"/>
    <col min="2055" max="2055" width="12.5703125" style="60" customWidth="1"/>
    <col min="2056" max="2056" width="21.28515625" style="60" customWidth="1"/>
    <col min="2057" max="2058" width="11.85546875" style="60" customWidth="1"/>
    <col min="2059" max="2072" width="12" style="60" customWidth="1"/>
    <col min="2073" max="2073" width="13.140625" style="60" customWidth="1"/>
    <col min="2074" max="2077" width="10.5703125" style="60" customWidth="1"/>
    <col min="2078" max="2078" width="9.140625" style="60" customWidth="1"/>
    <col min="2079" max="2080" width="10.5703125" style="60" customWidth="1"/>
    <col min="2081" max="2081" width="9.140625" style="60" customWidth="1"/>
    <col min="2082" max="2082" width="9.28515625" style="60" bestFit="1" customWidth="1"/>
    <col min="2083" max="2083" width="9.7109375" style="60" bestFit="1" customWidth="1"/>
    <col min="2084" max="2310" width="8.7109375" style="60"/>
    <col min="2311" max="2311" width="12.5703125" style="60" customWidth="1"/>
    <col min="2312" max="2312" width="21.28515625" style="60" customWidth="1"/>
    <col min="2313" max="2314" width="11.85546875" style="60" customWidth="1"/>
    <col min="2315" max="2328" width="12" style="60" customWidth="1"/>
    <col min="2329" max="2329" width="13.140625" style="60" customWidth="1"/>
    <col min="2330" max="2333" width="10.5703125" style="60" customWidth="1"/>
    <col min="2334" max="2334" width="9.140625" style="60" customWidth="1"/>
    <col min="2335" max="2336" width="10.5703125" style="60" customWidth="1"/>
    <col min="2337" max="2337" width="9.140625" style="60" customWidth="1"/>
    <col min="2338" max="2338" width="9.28515625" style="60" bestFit="1" customWidth="1"/>
    <col min="2339" max="2339" width="9.7109375" style="60" bestFit="1" customWidth="1"/>
    <col min="2340" max="2566" width="8.7109375" style="60"/>
    <col min="2567" max="2567" width="12.5703125" style="60" customWidth="1"/>
    <col min="2568" max="2568" width="21.28515625" style="60" customWidth="1"/>
    <col min="2569" max="2570" width="11.85546875" style="60" customWidth="1"/>
    <col min="2571" max="2584" width="12" style="60" customWidth="1"/>
    <col min="2585" max="2585" width="13.140625" style="60" customWidth="1"/>
    <col min="2586" max="2589" width="10.5703125" style="60" customWidth="1"/>
    <col min="2590" max="2590" width="9.140625" style="60" customWidth="1"/>
    <col min="2591" max="2592" width="10.5703125" style="60" customWidth="1"/>
    <col min="2593" max="2593" width="9.140625" style="60" customWidth="1"/>
    <col min="2594" max="2594" width="9.28515625" style="60" bestFit="1" customWidth="1"/>
    <col min="2595" max="2595" width="9.7109375" style="60" bestFit="1" customWidth="1"/>
    <col min="2596" max="2822" width="8.7109375" style="60"/>
    <col min="2823" max="2823" width="12.5703125" style="60" customWidth="1"/>
    <col min="2824" max="2824" width="21.28515625" style="60" customWidth="1"/>
    <col min="2825" max="2826" width="11.85546875" style="60" customWidth="1"/>
    <col min="2827" max="2840" width="12" style="60" customWidth="1"/>
    <col min="2841" max="2841" width="13.140625" style="60" customWidth="1"/>
    <col min="2842" max="2845" width="10.5703125" style="60" customWidth="1"/>
    <col min="2846" max="2846" width="9.140625" style="60" customWidth="1"/>
    <col min="2847" max="2848" width="10.5703125" style="60" customWidth="1"/>
    <col min="2849" max="2849" width="9.140625" style="60" customWidth="1"/>
    <col min="2850" max="2850" width="9.28515625" style="60" bestFit="1" customWidth="1"/>
    <col min="2851" max="2851" width="9.7109375" style="60" bestFit="1" customWidth="1"/>
    <col min="2852" max="3078" width="8.7109375" style="60"/>
    <col min="3079" max="3079" width="12.5703125" style="60" customWidth="1"/>
    <col min="3080" max="3080" width="21.28515625" style="60" customWidth="1"/>
    <col min="3081" max="3082" width="11.85546875" style="60" customWidth="1"/>
    <col min="3083" max="3096" width="12" style="60" customWidth="1"/>
    <col min="3097" max="3097" width="13.140625" style="60" customWidth="1"/>
    <col min="3098" max="3101" width="10.5703125" style="60" customWidth="1"/>
    <col min="3102" max="3102" width="9.140625" style="60" customWidth="1"/>
    <col min="3103" max="3104" width="10.5703125" style="60" customWidth="1"/>
    <col min="3105" max="3105" width="9.140625" style="60" customWidth="1"/>
    <col min="3106" max="3106" width="9.28515625" style="60" bestFit="1" customWidth="1"/>
    <col min="3107" max="3107" width="9.7109375" style="60" bestFit="1" customWidth="1"/>
    <col min="3108" max="3334" width="8.7109375" style="60"/>
    <col min="3335" max="3335" width="12.5703125" style="60" customWidth="1"/>
    <col min="3336" max="3336" width="21.28515625" style="60" customWidth="1"/>
    <col min="3337" max="3338" width="11.85546875" style="60" customWidth="1"/>
    <col min="3339" max="3352" width="12" style="60" customWidth="1"/>
    <col min="3353" max="3353" width="13.140625" style="60" customWidth="1"/>
    <col min="3354" max="3357" width="10.5703125" style="60" customWidth="1"/>
    <col min="3358" max="3358" width="9.140625" style="60" customWidth="1"/>
    <col min="3359" max="3360" width="10.5703125" style="60" customWidth="1"/>
    <col min="3361" max="3361" width="9.140625" style="60" customWidth="1"/>
    <col min="3362" max="3362" width="9.28515625" style="60" bestFit="1" customWidth="1"/>
    <col min="3363" max="3363" width="9.7109375" style="60" bestFit="1" customWidth="1"/>
    <col min="3364" max="3590" width="8.7109375" style="60"/>
    <col min="3591" max="3591" width="12.5703125" style="60" customWidth="1"/>
    <col min="3592" max="3592" width="21.28515625" style="60" customWidth="1"/>
    <col min="3593" max="3594" width="11.85546875" style="60" customWidth="1"/>
    <col min="3595" max="3608" width="12" style="60" customWidth="1"/>
    <col min="3609" max="3609" width="13.140625" style="60" customWidth="1"/>
    <col min="3610" max="3613" width="10.5703125" style="60" customWidth="1"/>
    <col min="3614" max="3614" width="9.140625" style="60" customWidth="1"/>
    <col min="3615" max="3616" width="10.5703125" style="60" customWidth="1"/>
    <col min="3617" max="3617" width="9.140625" style="60" customWidth="1"/>
    <col min="3618" max="3618" width="9.28515625" style="60" bestFit="1" customWidth="1"/>
    <col min="3619" max="3619" width="9.7109375" style="60" bestFit="1" customWidth="1"/>
    <col min="3620" max="3846" width="8.7109375" style="60"/>
    <col min="3847" max="3847" width="12.5703125" style="60" customWidth="1"/>
    <col min="3848" max="3848" width="21.28515625" style="60" customWidth="1"/>
    <col min="3849" max="3850" width="11.85546875" style="60" customWidth="1"/>
    <col min="3851" max="3864" width="12" style="60" customWidth="1"/>
    <col min="3865" max="3865" width="13.140625" style="60" customWidth="1"/>
    <col min="3866" max="3869" width="10.5703125" style="60" customWidth="1"/>
    <col min="3870" max="3870" width="9.140625" style="60" customWidth="1"/>
    <col min="3871" max="3872" width="10.5703125" style="60" customWidth="1"/>
    <col min="3873" max="3873" width="9.140625" style="60" customWidth="1"/>
    <col min="3874" max="3874" width="9.28515625" style="60" bestFit="1" customWidth="1"/>
    <col min="3875" max="3875" width="9.7109375" style="60" bestFit="1" customWidth="1"/>
    <col min="3876" max="4102" width="8.7109375" style="60"/>
    <col min="4103" max="4103" width="12.5703125" style="60" customWidth="1"/>
    <col min="4104" max="4104" width="21.28515625" style="60" customWidth="1"/>
    <col min="4105" max="4106" width="11.85546875" style="60" customWidth="1"/>
    <col min="4107" max="4120" width="12" style="60" customWidth="1"/>
    <col min="4121" max="4121" width="13.140625" style="60" customWidth="1"/>
    <col min="4122" max="4125" width="10.5703125" style="60" customWidth="1"/>
    <col min="4126" max="4126" width="9.140625" style="60" customWidth="1"/>
    <col min="4127" max="4128" width="10.5703125" style="60" customWidth="1"/>
    <col min="4129" max="4129" width="9.140625" style="60" customWidth="1"/>
    <col min="4130" max="4130" width="9.28515625" style="60" bestFit="1" customWidth="1"/>
    <col min="4131" max="4131" width="9.7109375" style="60" bestFit="1" customWidth="1"/>
    <col min="4132" max="4358" width="8.7109375" style="60"/>
    <col min="4359" max="4359" width="12.5703125" style="60" customWidth="1"/>
    <col min="4360" max="4360" width="21.28515625" style="60" customWidth="1"/>
    <col min="4361" max="4362" width="11.85546875" style="60" customWidth="1"/>
    <col min="4363" max="4376" width="12" style="60" customWidth="1"/>
    <col min="4377" max="4377" width="13.140625" style="60" customWidth="1"/>
    <col min="4378" max="4381" width="10.5703125" style="60" customWidth="1"/>
    <col min="4382" max="4382" width="9.140625" style="60" customWidth="1"/>
    <col min="4383" max="4384" width="10.5703125" style="60" customWidth="1"/>
    <col min="4385" max="4385" width="9.140625" style="60" customWidth="1"/>
    <col min="4386" max="4386" width="9.28515625" style="60" bestFit="1" customWidth="1"/>
    <col min="4387" max="4387" width="9.7109375" style="60" bestFit="1" customWidth="1"/>
    <col min="4388" max="4614" width="8.7109375" style="60"/>
    <col min="4615" max="4615" width="12.5703125" style="60" customWidth="1"/>
    <col min="4616" max="4616" width="21.28515625" style="60" customWidth="1"/>
    <col min="4617" max="4618" width="11.85546875" style="60" customWidth="1"/>
    <col min="4619" max="4632" width="12" style="60" customWidth="1"/>
    <col min="4633" max="4633" width="13.140625" style="60" customWidth="1"/>
    <col min="4634" max="4637" width="10.5703125" style="60" customWidth="1"/>
    <col min="4638" max="4638" width="9.140625" style="60" customWidth="1"/>
    <col min="4639" max="4640" width="10.5703125" style="60" customWidth="1"/>
    <col min="4641" max="4641" width="9.140625" style="60" customWidth="1"/>
    <col min="4642" max="4642" width="9.28515625" style="60" bestFit="1" customWidth="1"/>
    <col min="4643" max="4643" width="9.7109375" style="60" bestFit="1" customWidth="1"/>
    <col min="4644" max="4870" width="8.7109375" style="60"/>
    <col min="4871" max="4871" width="12.5703125" style="60" customWidth="1"/>
    <col min="4872" max="4872" width="21.28515625" style="60" customWidth="1"/>
    <col min="4873" max="4874" width="11.85546875" style="60" customWidth="1"/>
    <col min="4875" max="4888" width="12" style="60" customWidth="1"/>
    <col min="4889" max="4889" width="13.140625" style="60" customWidth="1"/>
    <col min="4890" max="4893" width="10.5703125" style="60" customWidth="1"/>
    <col min="4894" max="4894" width="9.140625" style="60" customWidth="1"/>
    <col min="4895" max="4896" width="10.5703125" style="60" customWidth="1"/>
    <col min="4897" max="4897" width="9.140625" style="60" customWidth="1"/>
    <col min="4898" max="4898" width="9.28515625" style="60" bestFit="1" customWidth="1"/>
    <col min="4899" max="4899" width="9.7109375" style="60" bestFit="1" customWidth="1"/>
    <col min="4900" max="5126" width="8.7109375" style="60"/>
    <col min="5127" max="5127" width="12.5703125" style="60" customWidth="1"/>
    <col min="5128" max="5128" width="21.28515625" style="60" customWidth="1"/>
    <col min="5129" max="5130" width="11.85546875" style="60" customWidth="1"/>
    <col min="5131" max="5144" width="12" style="60" customWidth="1"/>
    <col min="5145" max="5145" width="13.140625" style="60" customWidth="1"/>
    <col min="5146" max="5149" width="10.5703125" style="60" customWidth="1"/>
    <col min="5150" max="5150" width="9.140625" style="60" customWidth="1"/>
    <col min="5151" max="5152" width="10.5703125" style="60" customWidth="1"/>
    <col min="5153" max="5153" width="9.140625" style="60" customWidth="1"/>
    <col min="5154" max="5154" width="9.28515625" style="60" bestFit="1" customWidth="1"/>
    <col min="5155" max="5155" width="9.7109375" style="60" bestFit="1" customWidth="1"/>
    <col min="5156" max="5382" width="8.7109375" style="60"/>
    <col min="5383" max="5383" width="12.5703125" style="60" customWidth="1"/>
    <col min="5384" max="5384" width="21.28515625" style="60" customWidth="1"/>
    <col min="5385" max="5386" width="11.85546875" style="60" customWidth="1"/>
    <col min="5387" max="5400" width="12" style="60" customWidth="1"/>
    <col min="5401" max="5401" width="13.140625" style="60" customWidth="1"/>
    <col min="5402" max="5405" width="10.5703125" style="60" customWidth="1"/>
    <col min="5406" max="5406" width="9.140625" style="60" customWidth="1"/>
    <col min="5407" max="5408" width="10.5703125" style="60" customWidth="1"/>
    <col min="5409" max="5409" width="9.140625" style="60" customWidth="1"/>
    <col min="5410" max="5410" width="9.28515625" style="60" bestFit="1" customWidth="1"/>
    <col min="5411" max="5411" width="9.7109375" style="60" bestFit="1" customWidth="1"/>
    <col min="5412" max="5638" width="8.7109375" style="60"/>
    <col min="5639" max="5639" width="12.5703125" style="60" customWidth="1"/>
    <col min="5640" max="5640" width="21.28515625" style="60" customWidth="1"/>
    <col min="5641" max="5642" width="11.85546875" style="60" customWidth="1"/>
    <col min="5643" max="5656" width="12" style="60" customWidth="1"/>
    <col min="5657" max="5657" width="13.140625" style="60" customWidth="1"/>
    <col min="5658" max="5661" width="10.5703125" style="60" customWidth="1"/>
    <col min="5662" max="5662" width="9.140625" style="60" customWidth="1"/>
    <col min="5663" max="5664" width="10.5703125" style="60" customWidth="1"/>
    <col min="5665" max="5665" width="9.140625" style="60" customWidth="1"/>
    <col min="5666" max="5666" width="9.28515625" style="60" bestFit="1" customWidth="1"/>
    <col min="5667" max="5667" width="9.7109375" style="60" bestFit="1" customWidth="1"/>
    <col min="5668" max="5894" width="8.7109375" style="60"/>
    <col min="5895" max="5895" width="12.5703125" style="60" customWidth="1"/>
    <col min="5896" max="5896" width="21.28515625" style="60" customWidth="1"/>
    <col min="5897" max="5898" width="11.85546875" style="60" customWidth="1"/>
    <col min="5899" max="5912" width="12" style="60" customWidth="1"/>
    <col min="5913" max="5913" width="13.140625" style="60" customWidth="1"/>
    <col min="5914" max="5917" width="10.5703125" style="60" customWidth="1"/>
    <col min="5918" max="5918" width="9.140625" style="60" customWidth="1"/>
    <col min="5919" max="5920" width="10.5703125" style="60" customWidth="1"/>
    <col min="5921" max="5921" width="9.140625" style="60" customWidth="1"/>
    <col min="5922" max="5922" width="9.28515625" style="60" bestFit="1" customWidth="1"/>
    <col min="5923" max="5923" width="9.7109375" style="60" bestFit="1" customWidth="1"/>
    <col min="5924" max="6150" width="8.7109375" style="60"/>
    <col min="6151" max="6151" width="12.5703125" style="60" customWidth="1"/>
    <col min="6152" max="6152" width="21.28515625" style="60" customWidth="1"/>
    <col min="6153" max="6154" width="11.85546875" style="60" customWidth="1"/>
    <col min="6155" max="6168" width="12" style="60" customWidth="1"/>
    <col min="6169" max="6169" width="13.140625" style="60" customWidth="1"/>
    <col min="6170" max="6173" width="10.5703125" style="60" customWidth="1"/>
    <col min="6174" max="6174" width="9.140625" style="60" customWidth="1"/>
    <col min="6175" max="6176" width="10.5703125" style="60" customWidth="1"/>
    <col min="6177" max="6177" width="9.140625" style="60" customWidth="1"/>
    <col min="6178" max="6178" width="9.28515625" style="60" bestFit="1" customWidth="1"/>
    <col min="6179" max="6179" width="9.7109375" style="60" bestFit="1" customWidth="1"/>
    <col min="6180" max="6406" width="8.7109375" style="60"/>
    <col min="6407" max="6407" width="12.5703125" style="60" customWidth="1"/>
    <col min="6408" max="6408" width="21.28515625" style="60" customWidth="1"/>
    <col min="6409" max="6410" width="11.85546875" style="60" customWidth="1"/>
    <col min="6411" max="6424" width="12" style="60" customWidth="1"/>
    <col min="6425" max="6425" width="13.140625" style="60" customWidth="1"/>
    <col min="6426" max="6429" width="10.5703125" style="60" customWidth="1"/>
    <col min="6430" max="6430" width="9.140625" style="60" customWidth="1"/>
    <col min="6431" max="6432" width="10.5703125" style="60" customWidth="1"/>
    <col min="6433" max="6433" width="9.140625" style="60" customWidth="1"/>
    <col min="6434" max="6434" width="9.28515625" style="60" bestFit="1" customWidth="1"/>
    <col min="6435" max="6435" width="9.7109375" style="60" bestFit="1" customWidth="1"/>
    <col min="6436" max="6662" width="8.7109375" style="60"/>
    <col min="6663" max="6663" width="12.5703125" style="60" customWidth="1"/>
    <col min="6664" max="6664" width="21.28515625" style="60" customWidth="1"/>
    <col min="6665" max="6666" width="11.85546875" style="60" customWidth="1"/>
    <col min="6667" max="6680" width="12" style="60" customWidth="1"/>
    <col min="6681" max="6681" width="13.140625" style="60" customWidth="1"/>
    <col min="6682" max="6685" width="10.5703125" style="60" customWidth="1"/>
    <col min="6686" max="6686" width="9.140625" style="60" customWidth="1"/>
    <col min="6687" max="6688" width="10.5703125" style="60" customWidth="1"/>
    <col min="6689" max="6689" width="9.140625" style="60" customWidth="1"/>
    <col min="6690" max="6690" width="9.28515625" style="60" bestFit="1" customWidth="1"/>
    <col min="6691" max="6691" width="9.7109375" style="60" bestFit="1" customWidth="1"/>
    <col min="6692" max="6918" width="8.7109375" style="60"/>
    <col min="6919" max="6919" width="12.5703125" style="60" customWidth="1"/>
    <col min="6920" max="6920" width="21.28515625" style="60" customWidth="1"/>
    <col min="6921" max="6922" width="11.85546875" style="60" customWidth="1"/>
    <col min="6923" max="6936" width="12" style="60" customWidth="1"/>
    <col min="6937" max="6937" width="13.140625" style="60" customWidth="1"/>
    <col min="6938" max="6941" width="10.5703125" style="60" customWidth="1"/>
    <col min="6942" max="6942" width="9.140625" style="60" customWidth="1"/>
    <col min="6943" max="6944" width="10.5703125" style="60" customWidth="1"/>
    <col min="6945" max="6945" width="9.140625" style="60" customWidth="1"/>
    <col min="6946" max="6946" width="9.28515625" style="60" bestFit="1" customWidth="1"/>
    <col min="6947" max="6947" width="9.7109375" style="60" bestFit="1" customWidth="1"/>
    <col min="6948" max="7174" width="8.7109375" style="60"/>
    <col min="7175" max="7175" width="12.5703125" style="60" customWidth="1"/>
    <col min="7176" max="7176" width="21.28515625" style="60" customWidth="1"/>
    <col min="7177" max="7178" width="11.85546875" style="60" customWidth="1"/>
    <col min="7179" max="7192" width="12" style="60" customWidth="1"/>
    <col min="7193" max="7193" width="13.140625" style="60" customWidth="1"/>
    <col min="7194" max="7197" width="10.5703125" style="60" customWidth="1"/>
    <col min="7198" max="7198" width="9.140625" style="60" customWidth="1"/>
    <col min="7199" max="7200" width="10.5703125" style="60" customWidth="1"/>
    <col min="7201" max="7201" width="9.140625" style="60" customWidth="1"/>
    <col min="7202" max="7202" width="9.28515625" style="60" bestFit="1" customWidth="1"/>
    <col min="7203" max="7203" width="9.7109375" style="60" bestFit="1" customWidth="1"/>
    <col min="7204" max="7430" width="8.7109375" style="60"/>
    <col min="7431" max="7431" width="12.5703125" style="60" customWidth="1"/>
    <col min="7432" max="7432" width="21.28515625" style="60" customWidth="1"/>
    <col min="7433" max="7434" width="11.85546875" style="60" customWidth="1"/>
    <col min="7435" max="7448" width="12" style="60" customWidth="1"/>
    <col min="7449" max="7449" width="13.140625" style="60" customWidth="1"/>
    <col min="7450" max="7453" width="10.5703125" style="60" customWidth="1"/>
    <col min="7454" max="7454" width="9.140625" style="60" customWidth="1"/>
    <col min="7455" max="7456" width="10.5703125" style="60" customWidth="1"/>
    <col min="7457" max="7457" width="9.140625" style="60" customWidth="1"/>
    <col min="7458" max="7458" width="9.28515625" style="60" bestFit="1" customWidth="1"/>
    <col min="7459" max="7459" width="9.7109375" style="60" bestFit="1" customWidth="1"/>
    <col min="7460" max="7686" width="8.7109375" style="60"/>
    <col min="7687" max="7687" width="12.5703125" style="60" customWidth="1"/>
    <col min="7688" max="7688" width="21.28515625" style="60" customWidth="1"/>
    <col min="7689" max="7690" width="11.85546875" style="60" customWidth="1"/>
    <col min="7691" max="7704" width="12" style="60" customWidth="1"/>
    <col min="7705" max="7705" width="13.140625" style="60" customWidth="1"/>
    <col min="7706" max="7709" width="10.5703125" style="60" customWidth="1"/>
    <col min="7710" max="7710" width="9.140625" style="60" customWidth="1"/>
    <col min="7711" max="7712" width="10.5703125" style="60" customWidth="1"/>
    <col min="7713" max="7713" width="9.140625" style="60" customWidth="1"/>
    <col min="7714" max="7714" width="9.28515625" style="60" bestFit="1" customWidth="1"/>
    <col min="7715" max="7715" width="9.7109375" style="60" bestFit="1" customWidth="1"/>
    <col min="7716" max="7942" width="8.7109375" style="60"/>
    <col min="7943" max="7943" width="12.5703125" style="60" customWidth="1"/>
    <col min="7944" max="7944" width="21.28515625" style="60" customWidth="1"/>
    <col min="7945" max="7946" width="11.85546875" style="60" customWidth="1"/>
    <col min="7947" max="7960" width="12" style="60" customWidth="1"/>
    <col min="7961" max="7961" width="13.140625" style="60" customWidth="1"/>
    <col min="7962" max="7965" width="10.5703125" style="60" customWidth="1"/>
    <col min="7966" max="7966" width="9.140625" style="60" customWidth="1"/>
    <col min="7967" max="7968" width="10.5703125" style="60" customWidth="1"/>
    <col min="7969" max="7969" width="9.140625" style="60" customWidth="1"/>
    <col min="7970" max="7970" width="9.28515625" style="60" bestFit="1" customWidth="1"/>
    <col min="7971" max="7971" width="9.7109375" style="60" bestFit="1" customWidth="1"/>
    <col min="7972" max="8198" width="8.7109375" style="60"/>
    <col min="8199" max="8199" width="12.5703125" style="60" customWidth="1"/>
    <col min="8200" max="8200" width="21.28515625" style="60" customWidth="1"/>
    <col min="8201" max="8202" width="11.85546875" style="60" customWidth="1"/>
    <col min="8203" max="8216" width="12" style="60" customWidth="1"/>
    <col min="8217" max="8217" width="13.140625" style="60" customWidth="1"/>
    <col min="8218" max="8221" width="10.5703125" style="60" customWidth="1"/>
    <col min="8222" max="8222" width="9.140625" style="60" customWidth="1"/>
    <col min="8223" max="8224" width="10.5703125" style="60" customWidth="1"/>
    <col min="8225" max="8225" width="9.140625" style="60" customWidth="1"/>
    <col min="8226" max="8226" width="9.28515625" style="60" bestFit="1" customWidth="1"/>
    <col min="8227" max="8227" width="9.7109375" style="60" bestFit="1" customWidth="1"/>
    <col min="8228" max="8454" width="8.7109375" style="60"/>
    <col min="8455" max="8455" width="12.5703125" style="60" customWidth="1"/>
    <col min="8456" max="8456" width="21.28515625" style="60" customWidth="1"/>
    <col min="8457" max="8458" width="11.85546875" style="60" customWidth="1"/>
    <col min="8459" max="8472" width="12" style="60" customWidth="1"/>
    <col min="8473" max="8473" width="13.140625" style="60" customWidth="1"/>
    <col min="8474" max="8477" width="10.5703125" style="60" customWidth="1"/>
    <col min="8478" max="8478" width="9.140625" style="60" customWidth="1"/>
    <col min="8479" max="8480" width="10.5703125" style="60" customWidth="1"/>
    <col min="8481" max="8481" width="9.140625" style="60" customWidth="1"/>
    <col min="8482" max="8482" width="9.28515625" style="60" bestFit="1" customWidth="1"/>
    <col min="8483" max="8483" width="9.7109375" style="60" bestFit="1" customWidth="1"/>
    <col min="8484" max="8710" width="8.7109375" style="60"/>
    <col min="8711" max="8711" width="12.5703125" style="60" customWidth="1"/>
    <col min="8712" max="8712" width="21.28515625" style="60" customWidth="1"/>
    <col min="8713" max="8714" width="11.85546875" style="60" customWidth="1"/>
    <col min="8715" max="8728" width="12" style="60" customWidth="1"/>
    <col min="8729" max="8729" width="13.140625" style="60" customWidth="1"/>
    <col min="8730" max="8733" width="10.5703125" style="60" customWidth="1"/>
    <col min="8734" max="8734" width="9.140625" style="60" customWidth="1"/>
    <col min="8735" max="8736" width="10.5703125" style="60" customWidth="1"/>
    <col min="8737" max="8737" width="9.140625" style="60" customWidth="1"/>
    <col min="8738" max="8738" width="9.28515625" style="60" bestFit="1" customWidth="1"/>
    <col min="8739" max="8739" width="9.7109375" style="60" bestFit="1" customWidth="1"/>
    <col min="8740" max="8966" width="8.7109375" style="60"/>
    <col min="8967" max="8967" width="12.5703125" style="60" customWidth="1"/>
    <col min="8968" max="8968" width="21.28515625" style="60" customWidth="1"/>
    <col min="8969" max="8970" width="11.85546875" style="60" customWidth="1"/>
    <col min="8971" max="8984" width="12" style="60" customWidth="1"/>
    <col min="8985" max="8985" width="13.140625" style="60" customWidth="1"/>
    <col min="8986" max="8989" width="10.5703125" style="60" customWidth="1"/>
    <col min="8990" max="8990" width="9.140625" style="60" customWidth="1"/>
    <col min="8991" max="8992" width="10.5703125" style="60" customWidth="1"/>
    <col min="8993" max="8993" width="9.140625" style="60" customWidth="1"/>
    <col min="8994" max="8994" width="9.28515625" style="60" bestFit="1" customWidth="1"/>
    <col min="8995" max="8995" width="9.7109375" style="60" bestFit="1" customWidth="1"/>
    <col min="8996" max="9222" width="8.7109375" style="60"/>
    <col min="9223" max="9223" width="12.5703125" style="60" customWidth="1"/>
    <col min="9224" max="9224" width="21.28515625" style="60" customWidth="1"/>
    <col min="9225" max="9226" width="11.85546875" style="60" customWidth="1"/>
    <col min="9227" max="9240" width="12" style="60" customWidth="1"/>
    <col min="9241" max="9241" width="13.140625" style="60" customWidth="1"/>
    <col min="9242" max="9245" width="10.5703125" style="60" customWidth="1"/>
    <col min="9246" max="9246" width="9.140625" style="60" customWidth="1"/>
    <col min="9247" max="9248" width="10.5703125" style="60" customWidth="1"/>
    <col min="9249" max="9249" width="9.140625" style="60" customWidth="1"/>
    <col min="9250" max="9250" width="9.28515625" style="60" bestFit="1" customWidth="1"/>
    <col min="9251" max="9251" width="9.7109375" style="60" bestFit="1" customWidth="1"/>
    <col min="9252" max="9478" width="8.7109375" style="60"/>
    <col min="9479" max="9479" width="12.5703125" style="60" customWidth="1"/>
    <col min="9480" max="9480" width="21.28515625" style="60" customWidth="1"/>
    <col min="9481" max="9482" width="11.85546875" style="60" customWidth="1"/>
    <col min="9483" max="9496" width="12" style="60" customWidth="1"/>
    <col min="9497" max="9497" width="13.140625" style="60" customWidth="1"/>
    <col min="9498" max="9501" width="10.5703125" style="60" customWidth="1"/>
    <col min="9502" max="9502" width="9.140625" style="60" customWidth="1"/>
    <col min="9503" max="9504" width="10.5703125" style="60" customWidth="1"/>
    <col min="9505" max="9505" width="9.140625" style="60" customWidth="1"/>
    <col min="9506" max="9506" width="9.28515625" style="60" bestFit="1" customWidth="1"/>
    <col min="9507" max="9507" width="9.7109375" style="60" bestFit="1" customWidth="1"/>
    <col min="9508" max="9734" width="8.7109375" style="60"/>
    <col min="9735" max="9735" width="12.5703125" style="60" customWidth="1"/>
    <col min="9736" max="9736" width="21.28515625" style="60" customWidth="1"/>
    <col min="9737" max="9738" width="11.85546875" style="60" customWidth="1"/>
    <col min="9739" max="9752" width="12" style="60" customWidth="1"/>
    <col min="9753" max="9753" width="13.140625" style="60" customWidth="1"/>
    <col min="9754" max="9757" width="10.5703125" style="60" customWidth="1"/>
    <col min="9758" max="9758" width="9.140625" style="60" customWidth="1"/>
    <col min="9759" max="9760" width="10.5703125" style="60" customWidth="1"/>
    <col min="9761" max="9761" width="9.140625" style="60" customWidth="1"/>
    <col min="9762" max="9762" width="9.28515625" style="60" bestFit="1" customWidth="1"/>
    <col min="9763" max="9763" width="9.7109375" style="60" bestFit="1" customWidth="1"/>
    <col min="9764" max="9990" width="8.7109375" style="60"/>
    <col min="9991" max="9991" width="12.5703125" style="60" customWidth="1"/>
    <col min="9992" max="9992" width="21.28515625" style="60" customWidth="1"/>
    <col min="9993" max="9994" width="11.85546875" style="60" customWidth="1"/>
    <col min="9995" max="10008" width="12" style="60" customWidth="1"/>
    <col min="10009" max="10009" width="13.140625" style="60" customWidth="1"/>
    <col min="10010" max="10013" width="10.5703125" style="60" customWidth="1"/>
    <col min="10014" max="10014" width="9.140625" style="60" customWidth="1"/>
    <col min="10015" max="10016" width="10.5703125" style="60" customWidth="1"/>
    <col min="10017" max="10017" width="9.140625" style="60" customWidth="1"/>
    <col min="10018" max="10018" width="9.28515625" style="60" bestFit="1" customWidth="1"/>
    <col min="10019" max="10019" width="9.7109375" style="60" bestFit="1" customWidth="1"/>
    <col min="10020" max="10246" width="8.7109375" style="60"/>
    <col min="10247" max="10247" width="12.5703125" style="60" customWidth="1"/>
    <col min="10248" max="10248" width="21.28515625" style="60" customWidth="1"/>
    <col min="10249" max="10250" width="11.85546875" style="60" customWidth="1"/>
    <col min="10251" max="10264" width="12" style="60" customWidth="1"/>
    <col min="10265" max="10265" width="13.140625" style="60" customWidth="1"/>
    <col min="10266" max="10269" width="10.5703125" style="60" customWidth="1"/>
    <col min="10270" max="10270" width="9.140625" style="60" customWidth="1"/>
    <col min="10271" max="10272" width="10.5703125" style="60" customWidth="1"/>
    <col min="10273" max="10273" width="9.140625" style="60" customWidth="1"/>
    <col min="10274" max="10274" width="9.28515625" style="60" bestFit="1" customWidth="1"/>
    <col min="10275" max="10275" width="9.7109375" style="60" bestFit="1" customWidth="1"/>
    <col min="10276" max="10502" width="8.7109375" style="60"/>
    <col min="10503" max="10503" width="12.5703125" style="60" customWidth="1"/>
    <col min="10504" max="10504" width="21.28515625" style="60" customWidth="1"/>
    <col min="10505" max="10506" width="11.85546875" style="60" customWidth="1"/>
    <col min="10507" max="10520" width="12" style="60" customWidth="1"/>
    <col min="10521" max="10521" width="13.140625" style="60" customWidth="1"/>
    <col min="10522" max="10525" width="10.5703125" style="60" customWidth="1"/>
    <col min="10526" max="10526" width="9.140625" style="60" customWidth="1"/>
    <col min="10527" max="10528" width="10.5703125" style="60" customWidth="1"/>
    <col min="10529" max="10529" width="9.140625" style="60" customWidth="1"/>
    <col min="10530" max="10530" width="9.28515625" style="60" bestFit="1" customWidth="1"/>
    <col min="10531" max="10531" width="9.7109375" style="60" bestFit="1" customWidth="1"/>
    <col min="10532" max="10758" width="8.7109375" style="60"/>
    <col min="10759" max="10759" width="12.5703125" style="60" customWidth="1"/>
    <col min="10760" max="10760" width="21.28515625" style="60" customWidth="1"/>
    <col min="10761" max="10762" width="11.85546875" style="60" customWidth="1"/>
    <col min="10763" max="10776" width="12" style="60" customWidth="1"/>
    <col min="10777" max="10777" width="13.140625" style="60" customWidth="1"/>
    <col min="10778" max="10781" width="10.5703125" style="60" customWidth="1"/>
    <col min="10782" max="10782" width="9.140625" style="60" customWidth="1"/>
    <col min="10783" max="10784" width="10.5703125" style="60" customWidth="1"/>
    <col min="10785" max="10785" width="9.140625" style="60" customWidth="1"/>
    <col min="10786" max="10786" width="9.28515625" style="60" bestFit="1" customWidth="1"/>
    <col min="10787" max="10787" width="9.7109375" style="60" bestFit="1" customWidth="1"/>
    <col min="10788" max="11014" width="8.7109375" style="60"/>
    <col min="11015" max="11015" width="12.5703125" style="60" customWidth="1"/>
    <col min="11016" max="11016" width="21.28515625" style="60" customWidth="1"/>
    <col min="11017" max="11018" width="11.85546875" style="60" customWidth="1"/>
    <col min="11019" max="11032" width="12" style="60" customWidth="1"/>
    <col min="11033" max="11033" width="13.140625" style="60" customWidth="1"/>
    <col min="11034" max="11037" width="10.5703125" style="60" customWidth="1"/>
    <col min="11038" max="11038" width="9.140625" style="60" customWidth="1"/>
    <col min="11039" max="11040" width="10.5703125" style="60" customWidth="1"/>
    <col min="11041" max="11041" width="9.140625" style="60" customWidth="1"/>
    <col min="11042" max="11042" width="9.28515625" style="60" bestFit="1" customWidth="1"/>
    <col min="11043" max="11043" width="9.7109375" style="60" bestFit="1" customWidth="1"/>
    <col min="11044" max="11270" width="8.7109375" style="60"/>
    <col min="11271" max="11271" width="12.5703125" style="60" customWidth="1"/>
    <col min="11272" max="11272" width="21.28515625" style="60" customWidth="1"/>
    <col min="11273" max="11274" width="11.85546875" style="60" customWidth="1"/>
    <col min="11275" max="11288" width="12" style="60" customWidth="1"/>
    <col min="11289" max="11289" width="13.140625" style="60" customWidth="1"/>
    <col min="11290" max="11293" width="10.5703125" style="60" customWidth="1"/>
    <col min="11294" max="11294" width="9.140625" style="60" customWidth="1"/>
    <col min="11295" max="11296" width="10.5703125" style="60" customWidth="1"/>
    <col min="11297" max="11297" width="9.140625" style="60" customWidth="1"/>
    <col min="11298" max="11298" width="9.28515625" style="60" bestFit="1" customWidth="1"/>
    <col min="11299" max="11299" width="9.7109375" style="60" bestFit="1" customWidth="1"/>
    <col min="11300" max="11526" width="8.7109375" style="60"/>
    <col min="11527" max="11527" width="12.5703125" style="60" customWidth="1"/>
    <col min="11528" max="11528" width="21.28515625" style="60" customWidth="1"/>
    <col min="11529" max="11530" width="11.85546875" style="60" customWidth="1"/>
    <col min="11531" max="11544" width="12" style="60" customWidth="1"/>
    <col min="11545" max="11545" width="13.140625" style="60" customWidth="1"/>
    <col min="11546" max="11549" width="10.5703125" style="60" customWidth="1"/>
    <col min="11550" max="11550" width="9.140625" style="60" customWidth="1"/>
    <col min="11551" max="11552" width="10.5703125" style="60" customWidth="1"/>
    <col min="11553" max="11553" width="9.140625" style="60" customWidth="1"/>
    <col min="11554" max="11554" width="9.28515625" style="60" bestFit="1" customWidth="1"/>
    <col min="11555" max="11555" width="9.7109375" style="60" bestFit="1" customWidth="1"/>
    <col min="11556" max="11782" width="8.7109375" style="60"/>
    <col min="11783" max="11783" width="12.5703125" style="60" customWidth="1"/>
    <col min="11784" max="11784" width="21.28515625" style="60" customWidth="1"/>
    <col min="11785" max="11786" width="11.85546875" style="60" customWidth="1"/>
    <col min="11787" max="11800" width="12" style="60" customWidth="1"/>
    <col min="11801" max="11801" width="13.140625" style="60" customWidth="1"/>
    <col min="11802" max="11805" width="10.5703125" style="60" customWidth="1"/>
    <col min="11806" max="11806" width="9.140625" style="60" customWidth="1"/>
    <col min="11807" max="11808" width="10.5703125" style="60" customWidth="1"/>
    <col min="11809" max="11809" width="9.140625" style="60" customWidth="1"/>
    <col min="11810" max="11810" width="9.28515625" style="60" bestFit="1" customWidth="1"/>
    <col min="11811" max="11811" width="9.7109375" style="60" bestFit="1" customWidth="1"/>
    <col min="11812" max="12038" width="8.7109375" style="60"/>
    <col min="12039" max="12039" width="12.5703125" style="60" customWidth="1"/>
    <col min="12040" max="12040" width="21.28515625" style="60" customWidth="1"/>
    <col min="12041" max="12042" width="11.85546875" style="60" customWidth="1"/>
    <col min="12043" max="12056" width="12" style="60" customWidth="1"/>
    <col min="12057" max="12057" width="13.140625" style="60" customWidth="1"/>
    <col min="12058" max="12061" width="10.5703125" style="60" customWidth="1"/>
    <col min="12062" max="12062" width="9.140625" style="60" customWidth="1"/>
    <col min="12063" max="12064" width="10.5703125" style="60" customWidth="1"/>
    <col min="12065" max="12065" width="9.140625" style="60" customWidth="1"/>
    <col min="12066" max="12066" width="9.28515625" style="60" bestFit="1" customWidth="1"/>
    <col min="12067" max="12067" width="9.7109375" style="60" bestFit="1" customWidth="1"/>
    <col min="12068" max="12294" width="8.7109375" style="60"/>
    <col min="12295" max="12295" width="12.5703125" style="60" customWidth="1"/>
    <col min="12296" max="12296" width="21.28515625" style="60" customWidth="1"/>
    <col min="12297" max="12298" width="11.85546875" style="60" customWidth="1"/>
    <col min="12299" max="12312" width="12" style="60" customWidth="1"/>
    <col min="12313" max="12313" width="13.140625" style="60" customWidth="1"/>
    <col min="12314" max="12317" width="10.5703125" style="60" customWidth="1"/>
    <col min="12318" max="12318" width="9.140625" style="60" customWidth="1"/>
    <col min="12319" max="12320" width="10.5703125" style="60" customWidth="1"/>
    <col min="12321" max="12321" width="9.140625" style="60" customWidth="1"/>
    <col min="12322" max="12322" width="9.28515625" style="60" bestFit="1" customWidth="1"/>
    <col min="12323" max="12323" width="9.7109375" style="60" bestFit="1" customWidth="1"/>
    <col min="12324" max="12550" width="8.7109375" style="60"/>
    <col min="12551" max="12551" width="12.5703125" style="60" customWidth="1"/>
    <col min="12552" max="12552" width="21.28515625" style="60" customWidth="1"/>
    <col min="12553" max="12554" width="11.85546875" style="60" customWidth="1"/>
    <col min="12555" max="12568" width="12" style="60" customWidth="1"/>
    <col min="12569" max="12569" width="13.140625" style="60" customWidth="1"/>
    <col min="12570" max="12573" width="10.5703125" style="60" customWidth="1"/>
    <col min="12574" max="12574" width="9.140625" style="60" customWidth="1"/>
    <col min="12575" max="12576" width="10.5703125" style="60" customWidth="1"/>
    <col min="12577" max="12577" width="9.140625" style="60" customWidth="1"/>
    <col min="12578" max="12578" width="9.28515625" style="60" bestFit="1" customWidth="1"/>
    <col min="12579" max="12579" width="9.7109375" style="60" bestFit="1" customWidth="1"/>
    <col min="12580" max="12806" width="8.7109375" style="60"/>
    <col min="12807" max="12807" width="12.5703125" style="60" customWidth="1"/>
    <col min="12808" max="12808" width="21.28515625" style="60" customWidth="1"/>
    <col min="12809" max="12810" width="11.85546875" style="60" customWidth="1"/>
    <col min="12811" max="12824" width="12" style="60" customWidth="1"/>
    <col min="12825" max="12825" width="13.140625" style="60" customWidth="1"/>
    <col min="12826" max="12829" width="10.5703125" style="60" customWidth="1"/>
    <col min="12830" max="12830" width="9.140625" style="60" customWidth="1"/>
    <col min="12831" max="12832" width="10.5703125" style="60" customWidth="1"/>
    <col min="12833" max="12833" width="9.140625" style="60" customWidth="1"/>
    <col min="12834" max="12834" width="9.28515625" style="60" bestFit="1" customWidth="1"/>
    <col min="12835" max="12835" width="9.7109375" style="60" bestFit="1" customWidth="1"/>
    <col min="12836" max="13062" width="8.7109375" style="60"/>
    <col min="13063" max="13063" width="12.5703125" style="60" customWidth="1"/>
    <col min="13064" max="13064" width="21.28515625" style="60" customWidth="1"/>
    <col min="13065" max="13066" width="11.85546875" style="60" customWidth="1"/>
    <col min="13067" max="13080" width="12" style="60" customWidth="1"/>
    <col min="13081" max="13081" width="13.140625" style="60" customWidth="1"/>
    <col min="13082" max="13085" width="10.5703125" style="60" customWidth="1"/>
    <col min="13086" max="13086" width="9.140625" style="60" customWidth="1"/>
    <col min="13087" max="13088" width="10.5703125" style="60" customWidth="1"/>
    <col min="13089" max="13089" width="9.140625" style="60" customWidth="1"/>
    <col min="13090" max="13090" width="9.28515625" style="60" bestFit="1" customWidth="1"/>
    <col min="13091" max="13091" width="9.7109375" style="60" bestFit="1" customWidth="1"/>
    <col min="13092" max="13318" width="8.7109375" style="60"/>
    <col min="13319" max="13319" width="12.5703125" style="60" customWidth="1"/>
    <col min="13320" max="13320" width="21.28515625" style="60" customWidth="1"/>
    <col min="13321" max="13322" width="11.85546875" style="60" customWidth="1"/>
    <col min="13323" max="13336" width="12" style="60" customWidth="1"/>
    <col min="13337" max="13337" width="13.140625" style="60" customWidth="1"/>
    <col min="13338" max="13341" width="10.5703125" style="60" customWidth="1"/>
    <col min="13342" max="13342" width="9.140625" style="60" customWidth="1"/>
    <col min="13343" max="13344" width="10.5703125" style="60" customWidth="1"/>
    <col min="13345" max="13345" width="9.140625" style="60" customWidth="1"/>
    <col min="13346" max="13346" width="9.28515625" style="60" bestFit="1" customWidth="1"/>
    <col min="13347" max="13347" width="9.7109375" style="60" bestFit="1" customWidth="1"/>
    <col min="13348" max="13574" width="8.7109375" style="60"/>
    <col min="13575" max="13575" width="12.5703125" style="60" customWidth="1"/>
    <col min="13576" max="13576" width="21.28515625" style="60" customWidth="1"/>
    <col min="13577" max="13578" width="11.85546875" style="60" customWidth="1"/>
    <col min="13579" max="13592" width="12" style="60" customWidth="1"/>
    <col min="13593" max="13593" width="13.140625" style="60" customWidth="1"/>
    <col min="13594" max="13597" width="10.5703125" style="60" customWidth="1"/>
    <col min="13598" max="13598" width="9.140625" style="60" customWidth="1"/>
    <col min="13599" max="13600" width="10.5703125" style="60" customWidth="1"/>
    <col min="13601" max="13601" width="9.140625" style="60" customWidth="1"/>
    <col min="13602" max="13602" width="9.28515625" style="60" bestFit="1" customWidth="1"/>
    <col min="13603" max="13603" width="9.7109375" style="60" bestFit="1" customWidth="1"/>
    <col min="13604" max="13830" width="8.7109375" style="60"/>
    <col min="13831" max="13831" width="12.5703125" style="60" customWidth="1"/>
    <col min="13832" max="13832" width="21.28515625" style="60" customWidth="1"/>
    <col min="13833" max="13834" width="11.85546875" style="60" customWidth="1"/>
    <col min="13835" max="13848" width="12" style="60" customWidth="1"/>
    <col min="13849" max="13849" width="13.140625" style="60" customWidth="1"/>
    <col min="13850" max="13853" width="10.5703125" style="60" customWidth="1"/>
    <col min="13854" max="13854" width="9.140625" style="60" customWidth="1"/>
    <col min="13855" max="13856" width="10.5703125" style="60" customWidth="1"/>
    <col min="13857" max="13857" width="9.140625" style="60" customWidth="1"/>
    <col min="13858" max="13858" width="9.28515625" style="60" bestFit="1" customWidth="1"/>
    <col min="13859" max="13859" width="9.7109375" style="60" bestFit="1" customWidth="1"/>
    <col min="13860" max="14086" width="8.7109375" style="60"/>
    <col min="14087" max="14087" width="12.5703125" style="60" customWidth="1"/>
    <col min="14088" max="14088" width="21.28515625" style="60" customWidth="1"/>
    <col min="14089" max="14090" width="11.85546875" style="60" customWidth="1"/>
    <col min="14091" max="14104" width="12" style="60" customWidth="1"/>
    <col min="14105" max="14105" width="13.140625" style="60" customWidth="1"/>
    <col min="14106" max="14109" width="10.5703125" style="60" customWidth="1"/>
    <col min="14110" max="14110" width="9.140625" style="60" customWidth="1"/>
    <col min="14111" max="14112" width="10.5703125" style="60" customWidth="1"/>
    <col min="14113" max="14113" width="9.140625" style="60" customWidth="1"/>
    <col min="14114" max="14114" width="9.28515625" style="60" bestFit="1" customWidth="1"/>
    <col min="14115" max="14115" width="9.7109375" style="60" bestFit="1" customWidth="1"/>
    <col min="14116" max="14342" width="8.7109375" style="60"/>
    <col min="14343" max="14343" width="12.5703125" style="60" customWidth="1"/>
    <col min="14344" max="14344" width="21.28515625" style="60" customWidth="1"/>
    <col min="14345" max="14346" width="11.85546875" style="60" customWidth="1"/>
    <col min="14347" max="14360" width="12" style="60" customWidth="1"/>
    <col min="14361" max="14361" width="13.140625" style="60" customWidth="1"/>
    <col min="14362" max="14365" width="10.5703125" style="60" customWidth="1"/>
    <col min="14366" max="14366" width="9.140625" style="60" customWidth="1"/>
    <col min="14367" max="14368" width="10.5703125" style="60" customWidth="1"/>
    <col min="14369" max="14369" width="9.140625" style="60" customWidth="1"/>
    <col min="14370" max="14370" width="9.28515625" style="60" bestFit="1" customWidth="1"/>
    <col min="14371" max="14371" width="9.7109375" style="60" bestFit="1" customWidth="1"/>
    <col min="14372" max="14598" width="8.7109375" style="60"/>
    <col min="14599" max="14599" width="12.5703125" style="60" customWidth="1"/>
    <col min="14600" max="14600" width="21.28515625" style="60" customWidth="1"/>
    <col min="14601" max="14602" width="11.85546875" style="60" customWidth="1"/>
    <col min="14603" max="14616" width="12" style="60" customWidth="1"/>
    <col min="14617" max="14617" width="13.140625" style="60" customWidth="1"/>
    <col min="14618" max="14621" width="10.5703125" style="60" customWidth="1"/>
    <col min="14622" max="14622" width="9.140625" style="60" customWidth="1"/>
    <col min="14623" max="14624" width="10.5703125" style="60" customWidth="1"/>
    <col min="14625" max="14625" width="9.140625" style="60" customWidth="1"/>
    <col min="14626" max="14626" width="9.28515625" style="60" bestFit="1" customWidth="1"/>
    <col min="14627" max="14627" width="9.7109375" style="60" bestFit="1" customWidth="1"/>
    <col min="14628" max="14854" width="8.7109375" style="60"/>
    <col min="14855" max="14855" width="12.5703125" style="60" customWidth="1"/>
    <col min="14856" max="14856" width="21.28515625" style="60" customWidth="1"/>
    <col min="14857" max="14858" width="11.85546875" style="60" customWidth="1"/>
    <col min="14859" max="14872" width="12" style="60" customWidth="1"/>
    <col min="14873" max="14873" width="13.140625" style="60" customWidth="1"/>
    <col min="14874" max="14877" width="10.5703125" style="60" customWidth="1"/>
    <col min="14878" max="14878" width="9.140625" style="60" customWidth="1"/>
    <col min="14879" max="14880" width="10.5703125" style="60" customWidth="1"/>
    <col min="14881" max="14881" width="9.140625" style="60" customWidth="1"/>
    <col min="14882" max="14882" width="9.28515625" style="60" bestFit="1" customWidth="1"/>
    <col min="14883" max="14883" width="9.7109375" style="60" bestFit="1" customWidth="1"/>
    <col min="14884" max="15110" width="8.7109375" style="60"/>
    <col min="15111" max="15111" width="12.5703125" style="60" customWidth="1"/>
    <col min="15112" max="15112" width="21.28515625" style="60" customWidth="1"/>
    <col min="15113" max="15114" width="11.85546875" style="60" customWidth="1"/>
    <col min="15115" max="15128" width="12" style="60" customWidth="1"/>
    <col min="15129" max="15129" width="13.140625" style="60" customWidth="1"/>
    <col min="15130" max="15133" width="10.5703125" style="60" customWidth="1"/>
    <col min="15134" max="15134" width="9.140625" style="60" customWidth="1"/>
    <col min="15135" max="15136" width="10.5703125" style="60" customWidth="1"/>
    <col min="15137" max="15137" width="9.140625" style="60" customWidth="1"/>
    <col min="15138" max="15138" width="9.28515625" style="60" bestFit="1" customWidth="1"/>
    <col min="15139" max="15139" width="9.7109375" style="60" bestFit="1" customWidth="1"/>
    <col min="15140" max="15366" width="8.7109375" style="60"/>
    <col min="15367" max="15367" width="12.5703125" style="60" customWidth="1"/>
    <col min="15368" max="15368" width="21.28515625" style="60" customWidth="1"/>
    <col min="15369" max="15370" width="11.85546875" style="60" customWidth="1"/>
    <col min="15371" max="15384" width="12" style="60" customWidth="1"/>
    <col min="15385" max="15385" width="13.140625" style="60" customWidth="1"/>
    <col min="15386" max="15389" width="10.5703125" style="60" customWidth="1"/>
    <col min="15390" max="15390" width="9.140625" style="60" customWidth="1"/>
    <col min="15391" max="15392" width="10.5703125" style="60" customWidth="1"/>
    <col min="15393" max="15393" width="9.140625" style="60" customWidth="1"/>
    <col min="15394" max="15394" width="9.28515625" style="60" bestFit="1" customWidth="1"/>
    <col min="15395" max="15395" width="9.7109375" style="60" bestFit="1" customWidth="1"/>
    <col min="15396" max="15622" width="8.7109375" style="60"/>
    <col min="15623" max="15623" width="12.5703125" style="60" customWidth="1"/>
    <col min="15624" max="15624" width="21.28515625" style="60" customWidth="1"/>
    <col min="15625" max="15626" width="11.85546875" style="60" customWidth="1"/>
    <col min="15627" max="15640" width="12" style="60" customWidth="1"/>
    <col min="15641" max="15641" width="13.140625" style="60" customWidth="1"/>
    <col min="15642" max="15645" width="10.5703125" style="60" customWidth="1"/>
    <col min="15646" max="15646" width="9.140625" style="60" customWidth="1"/>
    <col min="15647" max="15648" width="10.5703125" style="60" customWidth="1"/>
    <col min="15649" max="15649" width="9.140625" style="60" customWidth="1"/>
    <col min="15650" max="15650" width="9.28515625" style="60" bestFit="1" customWidth="1"/>
    <col min="15651" max="15651" width="9.7109375" style="60" bestFit="1" customWidth="1"/>
    <col min="15652" max="15878" width="8.7109375" style="60"/>
    <col min="15879" max="15879" width="12.5703125" style="60" customWidth="1"/>
    <col min="15880" max="15880" width="21.28515625" style="60" customWidth="1"/>
    <col min="15881" max="15882" width="11.85546875" style="60" customWidth="1"/>
    <col min="15883" max="15896" width="12" style="60" customWidth="1"/>
    <col min="15897" max="15897" width="13.140625" style="60" customWidth="1"/>
    <col min="15898" max="15901" width="10.5703125" style="60" customWidth="1"/>
    <col min="15902" max="15902" width="9.140625" style="60" customWidth="1"/>
    <col min="15903" max="15904" width="10.5703125" style="60" customWidth="1"/>
    <col min="15905" max="15905" width="9.140625" style="60" customWidth="1"/>
    <col min="15906" max="15906" width="9.28515625" style="60" bestFit="1" customWidth="1"/>
    <col min="15907" max="15907" width="9.7109375" style="60" bestFit="1" customWidth="1"/>
    <col min="15908" max="16134" width="8.7109375" style="60"/>
    <col min="16135" max="16135" width="12.5703125" style="60" customWidth="1"/>
    <col min="16136" max="16136" width="21.28515625" style="60" customWidth="1"/>
    <col min="16137" max="16138" width="11.85546875" style="60" customWidth="1"/>
    <col min="16139" max="16152" width="12" style="60" customWidth="1"/>
    <col min="16153" max="16153" width="13.140625" style="60" customWidth="1"/>
    <col min="16154" max="16157" width="10.5703125" style="60" customWidth="1"/>
    <col min="16158" max="16158" width="9.140625" style="60" customWidth="1"/>
    <col min="16159" max="16160" width="10.5703125" style="60" customWidth="1"/>
    <col min="16161" max="16161" width="9.140625" style="60" customWidth="1"/>
    <col min="16162" max="16162" width="9.28515625" style="60" bestFit="1" customWidth="1"/>
    <col min="16163" max="16163" width="9.7109375" style="60" bestFit="1" customWidth="1"/>
    <col min="16164" max="16384" width="8.7109375" style="60"/>
  </cols>
  <sheetData>
    <row r="1" spans="1:34" ht="23.25" customHeight="1"/>
    <row r="2" spans="1:34" ht="20.25" hidden="1" customHeight="1">
      <c r="A2" s="188"/>
    </row>
    <row r="3" spans="1:34" ht="15" hidden="1">
      <c r="A3" s="186"/>
    </row>
    <row r="4" spans="1:34" ht="7.5" customHeight="1">
      <c r="A4" s="185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</row>
    <row r="5" spans="1:34" ht="15">
      <c r="A5" s="186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</row>
    <row r="6" spans="1:34" ht="15">
      <c r="A6" s="186"/>
      <c r="B6" s="182"/>
      <c r="C6" s="182"/>
      <c r="D6" s="182"/>
      <c r="E6" s="182"/>
      <c r="F6" s="182"/>
      <c r="G6" s="182"/>
      <c r="H6" s="182"/>
      <c r="Q6" s="182"/>
    </row>
    <row r="7" spans="1:34" ht="15">
      <c r="A7" s="186"/>
      <c r="B7" s="182"/>
      <c r="C7" s="182"/>
      <c r="D7" s="182"/>
      <c r="E7" s="182"/>
      <c r="F7" s="182"/>
      <c r="G7" s="182"/>
      <c r="H7" s="182"/>
      <c r="L7" s="212"/>
      <c r="Q7" s="182"/>
    </row>
    <row r="8" spans="1:34" ht="15">
      <c r="A8" s="185"/>
      <c r="B8" s="182"/>
      <c r="C8" s="182"/>
      <c r="D8" s="182"/>
      <c r="E8" s="182"/>
      <c r="F8" s="182"/>
      <c r="G8" s="182"/>
      <c r="H8" s="182"/>
      <c r="I8" s="182"/>
      <c r="J8" s="182"/>
      <c r="L8" s="212"/>
      <c r="Q8" s="182"/>
    </row>
    <row r="9" spans="1:34" ht="15">
      <c r="A9" s="186"/>
      <c r="B9" s="182"/>
      <c r="C9" s="182"/>
      <c r="D9" s="182"/>
      <c r="E9" s="182"/>
      <c r="F9" s="182"/>
      <c r="G9" s="182"/>
      <c r="H9" s="182"/>
      <c r="I9" s="182"/>
      <c r="J9" s="182"/>
      <c r="L9" s="212"/>
      <c r="Q9" s="182"/>
    </row>
    <row r="10" spans="1:34" ht="15">
      <c r="A10" s="186"/>
      <c r="B10" s="182"/>
      <c r="C10" s="182"/>
      <c r="D10" s="182"/>
      <c r="E10" s="182"/>
      <c r="F10" s="182"/>
      <c r="G10" s="182"/>
      <c r="H10" s="182"/>
      <c r="Q10" s="182"/>
    </row>
    <row r="11" spans="1:34" ht="26.25" customHeight="1">
      <c r="A11" s="399" t="s">
        <v>165</v>
      </c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  <c r="Q11" s="399"/>
      <c r="R11" s="399"/>
      <c r="S11" s="399"/>
      <c r="T11" s="399"/>
      <c r="U11" s="399"/>
      <c r="V11" s="399"/>
      <c r="W11" s="399"/>
      <c r="X11" s="399"/>
      <c r="Y11" s="399"/>
      <c r="Z11" s="399"/>
      <c r="AA11" s="399"/>
      <c r="AB11" s="399"/>
      <c r="AC11" s="399"/>
      <c r="AD11" s="399"/>
      <c r="AE11" s="399"/>
      <c r="AF11" s="399"/>
      <c r="AG11" s="399"/>
    </row>
    <row r="12" spans="1:34" ht="40.5" customHeight="1">
      <c r="A12" s="400" t="s">
        <v>156</v>
      </c>
      <c r="B12" s="400"/>
      <c r="C12" s="400"/>
      <c r="D12" s="400"/>
      <c r="E12" s="400"/>
      <c r="F12" s="400"/>
      <c r="G12" s="400"/>
      <c r="H12" s="400"/>
      <c r="I12" s="400"/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374"/>
    </row>
    <row r="13" spans="1:34" ht="32.25" customHeight="1">
      <c r="A13" s="172"/>
      <c r="B13" s="385">
        <v>2000</v>
      </c>
      <c r="C13" s="385">
        <v>2001</v>
      </c>
      <c r="D13" s="385">
        <v>2002</v>
      </c>
      <c r="E13" s="385">
        <v>2003</v>
      </c>
      <c r="F13" s="385">
        <v>2004</v>
      </c>
      <c r="G13" s="385">
        <v>2005</v>
      </c>
      <c r="H13" s="385">
        <v>2006</v>
      </c>
      <c r="I13" s="385">
        <v>2007</v>
      </c>
      <c r="J13" s="385">
        <v>2008</v>
      </c>
      <c r="K13" s="385">
        <v>2009</v>
      </c>
      <c r="L13" s="385">
        <v>2010</v>
      </c>
      <c r="M13" s="385">
        <v>2011</v>
      </c>
      <c r="N13" s="385">
        <v>2012</v>
      </c>
      <c r="O13" s="385">
        <v>2013</v>
      </c>
      <c r="P13" s="385">
        <v>2014</v>
      </c>
      <c r="Q13" s="385">
        <v>2015</v>
      </c>
      <c r="R13" s="385">
        <v>2016</v>
      </c>
      <c r="S13" s="385">
        <v>2017</v>
      </c>
      <c r="T13" s="385">
        <v>2018</v>
      </c>
      <c r="U13" s="385">
        <v>2019</v>
      </c>
      <c r="V13" s="385">
        <v>2020</v>
      </c>
      <c r="W13" s="385">
        <v>2021</v>
      </c>
      <c r="X13" s="385">
        <v>2022</v>
      </c>
      <c r="Y13" s="385" t="s">
        <v>195</v>
      </c>
      <c r="Z13" s="385" t="s">
        <v>349</v>
      </c>
      <c r="AA13" s="93"/>
      <c r="AB13" s="402" t="s">
        <v>154</v>
      </c>
      <c r="AC13" s="402"/>
      <c r="AD13" s="402"/>
      <c r="AE13" s="402"/>
      <c r="AF13" s="209"/>
      <c r="AG13" s="210" t="s">
        <v>18</v>
      </c>
    </row>
    <row r="14" spans="1:34" s="93" customFormat="1" ht="14.25" customHeight="1">
      <c r="A14" s="173"/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B14" s="174" t="s">
        <v>350</v>
      </c>
      <c r="AC14" s="174" t="s">
        <v>19</v>
      </c>
      <c r="AD14" s="174" t="s">
        <v>20</v>
      </c>
      <c r="AE14" s="174" t="s">
        <v>351</v>
      </c>
      <c r="AF14" s="95"/>
      <c r="AG14" s="174" t="s">
        <v>352</v>
      </c>
    </row>
    <row r="15" spans="1:34" ht="18.75" customHeight="1">
      <c r="A15" s="96" t="s">
        <v>40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9"/>
      <c r="AB15" s="97"/>
      <c r="AC15" s="97"/>
      <c r="AD15" s="97"/>
      <c r="AE15" s="97"/>
      <c r="AF15" s="100"/>
      <c r="AG15" s="97"/>
      <c r="AH15" s="101"/>
    </row>
    <row r="16" spans="1:34" ht="18.75" customHeight="1">
      <c r="A16" s="61" t="s">
        <v>24</v>
      </c>
      <c r="B16" s="102">
        <v>5894.11</v>
      </c>
      <c r="C16" s="102">
        <v>6358.3</v>
      </c>
      <c r="D16" s="102">
        <v>5978.32</v>
      </c>
      <c r="E16" s="102">
        <v>5946.18</v>
      </c>
      <c r="F16" s="102">
        <v>6193.86</v>
      </c>
      <c r="G16" s="102">
        <v>5780.93</v>
      </c>
      <c r="H16" s="102">
        <v>6129.77</v>
      </c>
      <c r="I16" s="102">
        <v>6201.98</v>
      </c>
      <c r="J16" s="102">
        <v>6555.91</v>
      </c>
      <c r="K16" s="102">
        <v>6139.19</v>
      </c>
      <c r="L16" s="102">
        <v>6354.74</v>
      </c>
      <c r="M16" s="102">
        <v>6301.7</v>
      </c>
      <c r="N16" s="102">
        <v>6412.96</v>
      </c>
      <c r="O16" s="102">
        <v>6688.82</v>
      </c>
      <c r="P16" s="102">
        <v>6715.59</v>
      </c>
      <c r="Q16" s="102">
        <v>7070.88</v>
      </c>
      <c r="R16" s="102">
        <v>6855.55</v>
      </c>
      <c r="S16" s="102">
        <v>7448.39</v>
      </c>
      <c r="T16" s="102">
        <v>7560.26</v>
      </c>
      <c r="U16" s="102">
        <v>8043.77</v>
      </c>
      <c r="V16" s="102">
        <v>8093.49</v>
      </c>
      <c r="W16" s="102">
        <v>9374.27</v>
      </c>
      <c r="X16" s="102">
        <v>10457.06</v>
      </c>
      <c r="Y16" s="102">
        <v>11977.72</v>
      </c>
      <c r="Z16" s="102">
        <v>11841.22</v>
      </c>
      <c r="AA16" s="94"/>
      <c r="AB16" s="110">
        <f>((Z16/B16)^(1/24)-1)*100</f>
        <v>2.9494645663463714</v>
      </c>
      <c r="AC16" s="110">
        <f>((G16/B16)^(1/5)-1)*100</f>
        <v>-0.38702866186256513</v>
      </c>
      <c r="AD16" s="110">
        <f>((L16/G16)^(1/5)-1)*100</f>
        <v>1.9107540854155003</v>
      </c>
      <c r="AE16" s="110">
        <f>((Z16/L16)^(1/14)-1)*100</f>
        <v>4.5459100477001302</v>
      </c>
      <c r="AF16" s="215"/>
      <c r="AG16" s="110">
        <f>(Z16-Y16)/Y16*100</f>
        <v>-1.1396158868298809</v>
      </c>
      <c r="AH16" s="101"/>
    </row>
    <row r="17" spans="1:34" ht="18.75" customHeight="1">
      <c r="A17" s="373" t="s">
        <v>357</v>
      </c>
      <c r="B17" s="102">
        <v>7536.9663214756592</v>
      </c>
      <c r="C17" s="102">
        <v>7866.328416078999</v>
      </c>
      <c r="D17" s="102">
        <v>7802.9726954952894</v>
      </c>
      <c r="E17" s="102">
        <v>7570.3056732049154</v>
      </c>
      <c r="F17" s="102">
        <v>8006.8136502784382</v>
      </c>
      <c r="G17" s="102">
        <v>7401.5060566707562</v>
      </c>
      <c r="H17" s="102">
        <v>7594.4519949091155</v>
      </c>
      <c r="I17" s="102">
        <v>7355.4965436836819</v>
      </c>
      <c r="J17" s="102">
        <v>7648.8871600636876</v>
      </c>
      <c r="K17" s="102">
        <v>7460.3924721286967</v>
      </c>
      <c r="L17" s="102">
        <v>7497.3955540949373</v>
      </c>
      <c r="M17" s="102">
        <v>7331.5376485008983</v>
      </c>
      <c r="N17" s="102">
        <v>7177.7332342742902</v>
      </c>
      <c r="O17" s="102">
        <v>7325.2173770539621</v>
      </c>
      <c r="P17" s="102">
        <v>7603.0771718916367</v>
      </c>
      <c r="Q17" s="102">
        <v>8030.1819926290736</v>
      </c>
      <c r="R17" s="102">
        <v>7738.8032966465598</v>
      </c>
      <c r="S17" s="102">
        <v>8210.1043249204267</v>
      </c>
      <c r="T17" s="102">
        <v>8116.8636749484176</v>
      </c>
      <c r="U17" s="102">
        <v>8519.8800111990404</v>
      </c>
      <c r="V17" s="102">
        <v>8535.9267383145179</v>
      </c>
      <c r="W17" s="102">
        <v>9374.27</v>
      </c>
      <c r="X17" s="102">
        <v>8805.16</v>
      </c>
      <c r="Y17" s="102">
        <v>8830.1093539101821</v>
      </c>
      <c r="Z17" s="102">
        <v>9215.2579740863785</v>
      </c>
      <c r="AA17" s="103"/>
      <c r="AB17" s="100">
        <f t="shared" ref="AB17:AB27" si="0">((Z17/B17)^(1/24)-1)*100</f>
        <v>0.84118839532152379</v>
      </c>
      <c r="AC17" s="100">
        <f t="shared" ref="AC17:AC27" si="1">((G17/B17)^(1/5)-1)*100</f>
        <v>-0.36206806215558496</v>
      </c>
      <c r="AD17" s="100">
        <f t="shared" ref="AD17:AD27" si="2">((L17/G17)^(1/5)-1)*100</f>
        <v>0.25777567374307697</v>
      </c>
      <c r="AE17" s="100">
        <f t="shared" ref="AE17:AE27" si="3">((Z17/L17)^(1/14)-1)*100</f>
        <v>1.4845174288578233</v>
      </c>
      <c r="AF17" s="215"/>
      <c r="AG17" s="100">
        <f t="shared" ref="AG17:AG27" si="4">(Z17-Y17)/Y17*100</f>
        <v>4.3617650103692469</v>
      </c>
      <c r="AH17" s="101"/>
    </row>
    <row r="18" spans="1:34" ht="18.75" customHeight="1">
      <c r="A18" s="61" t="s">
        <v>155</v>
      </c>
      <c r="B18" s="102">
        <f>B16/B17*100</f>
        <v>78.202684589494027</v>
      </c>
      <c r="C18" s="102">
        <f t="shared" ref="C18:Z18" si="5">C16/C17*100</f>
        <v>80.829322953303787</v>
      </c>
      <c r="D18" s="102">
        <f t="shared" si="5"/>
        <v>76.615928740226465</v>
      </c>
      <c r="E18" s="102">
        <f t="shared" si="5"/>
        <v>78.546101791457318</v>
      </c>
      <c r="F18" s="102">
        <f t="shared" si="5"/>
        <v>77.357364246695141</v>
      </c>
      <c r="G18" s="102">
        <f t="shared" si="5"/>
        <v>78.10477969939403</v>
      </c>
      <c r="H18" s="102">
        <f t="shared" si="5"/>
        <v>80.713789541484317</v>
      </c>
      <c r="I18" s="102">
        <f t="shared" si="5"/>
        <v>84.317625100725095</v>
      </c>
      <c r="J18" s="102">
        <f t="shared" si="5"/>
        <v>85.710638198843725</v>
      </c>
      <c r="K18" s="102">
        <f t="shared" si="5"/>
        <v>82.290442800903818</v>
      </c>
      <c r="L18" s="102">
        <f t="shared" si="5"/>
        <v>84.759300134953662</v>
      </c>
      <c r="M18" s="102">
        <f t="shared" si="5"/>
        <v>85.95331978263151</v>
      </c>
      <c r="N18" s="102">
        <f t="shared" si="5"/>
        <v>89.345198416925939</v>
      </c>
      <c r="O18" s="102">
        <f t="shared" si="5"/>
        <v>91.31223901904319</v>
      </c>
      <c r="P18" s="102">
        <f t="shared" si="5"/>
        <v>88.327263398395431</v>
      </c>
      <c r="Q18" s="102">
        <f t="shared" si="5"/>
        <v>88.053795125569764</v>
      </c>
      <c r="R18" s="102">
        <f t="shared" si="5"/>
        <v>88.586694056052593</v>
      </c>
      <c r="S18" s="102">
        <f t="shared" si="5"/>
        <v>90.722233302098644</v>
      </c>
      <c r="T18" s="102">
        <f t="shared" si="5"/>
        <v>93.142626299536133</v>
      </c>
      <c r="U18" s="102">
        <f t="shared" si="5"/>
        <v>94.411775628609647</v>
      </c>
      <c r="V18" s="102">
        <f t="shared" si="5"/>
        <v>94.816769732469837</v>
      </c>
      <c r="W18" s="102">
        <f t="shared" si="5"/>
        <v>100</v>
      </c>
      <c r="X18" s="102">
        <f t="shared" si="5"/>
        <v>118.76059038109472</v>
      </c>
      <c r="Y18" s="102">
        <f t="shared" si="5"/>
        <v>135.64633822678516</v>
      </c>
      <c r="Z18" s="102">
        <f t="shared" si="5"/>
        <v>128.49580590470626</v>
      </c>
      <c r="AA18" s="94"/>
      <c r="AB18" s="107">
        <f t="shared" si="0"/>
        <v>2.0906895332886144</v>
      </c>
      <c r="AC18" s="107">
        <f t="shared" si="1"/>
        <v>-2.5051302472400838E-2</v>
      </c>
      <c r="AD18" s="107">
        <f t="shared" si="2"/>
        <v>1.6487283909544459</v>
      </c>
      <c r="AE18" s="107">
        <f t="shared" si="3"/>
        <v>3.0166105100597029</v>
      </c>
      <c r="AF18" s="215"/>
      <c r="AG18" s="107">
        <f t="shared" si="4"/>
        <v>-5.2714525254076747</v>
      </c>
      <c r="AH18" s="101"/>
    </row>
    <row r="19" spans="1:34" ht="18.75" customHeight="1">
      <c r="A19" s="96" t="s">
        <v>41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9"/>
      <c r="AB19" s="100"/>
      <c r="AC19" s="100"/>
      <c r="AD19" s="100"/>
      <c r="AE19" s="100"/>
      <c r="AF19" s="215"/>
      <c r="AG19" s="100"/>
      <c r="AH19" s="101"/>
    </row>
    <row r="20" spans="1:34" ht="18.75" customHeight="1">
      <c r="A20" s="61" t="s">
        <v>24</v>
      </c>
      <c r="B20" s="102">
        <v>3037.5900000000006</v>
      </c>
      <c r="C20" s="102">
        <v>3317.03</v>
      </c>
      <c r="D20" s="102">
        <v>3186.1</v>
      </c>
      <c r="E20" s="102">
        <v>3201.15</v>
      </c>
      <c r="F20" s="102">
        <v>3309.6899999999996</v>
      </c>
      <c r="G20" s="102">
        <v>3221.69</v>
      </c>
      <c r="H20" s="102">
        <v>3257.3</v>
      </c>
      <c r="I20" s="102">
        <v>3597.75</v>
      </c>
      <c r="J20" s="102">
        <v>3822.92</v>
      </c>
      <c r="K20" s="102">
        <v>3580.19</v>
      </c>
      <c r="L20" s="102">
        <v>3774.9000000000005</v>
      </c>
      <c r="M20" s="102">
        <v>4131.04</v>
      </c>
      <c r="N20" s="102">
        <v>4259.32</v>
      </c>
      <c r="O20" s="102">
        <v>4158.6500000000005</v>
      </c>
      <c r="P20" s="102">
        <v>4260.1499999999996</v>
      </c>
      <c r="Q20" s="102">
        <v>4347.76</v>
      </c>
      <c r="R20" s="102">
        <v>4341.4399999999996</v>
      </c>
      <c r="S20" s="102">
        <v>4585.9299999999994</v>
      </c>
      <c r="T20" s="102">
        <v>4753.47</v>
      </c>
      <c r="U20" s="102">
        <v>4917.76</v>
      </c>
      <c r="V20" s="102">
        <v>4995.1799999999994</v>
      </c>
      <c r="W20" s="102">
        <v>5918.3499999999995</v>
      </c>
      <c r="X20" s="102">
        <v>7283.89</v>
      </c>
      <c r="Y20" s="102">
        <v>7890.1699999999992</v>
      </c>
      <c r="Z20" s="102">
        <v>7787.5</v>
      </c>
      <c r="AA20" s="94"/>
      <c r="AB20" s="110">
        <f t="shared" si="0"/>
        <v>4.0006861014321826</v>
      </c>
      <c r="AC20" s="110">
        <f t="shared" si="1"/>
        <v>1.1837844933266339</v>
      </c>
      <c r="AD20" s="110">
        <f t="shared" si="2"/>
        <v>3.2201154418792344</v>
      </c>
      <c r="AE20" s="110">
        <f t="shared" si="3"/>
        <v>5.3085802515016711</v>
      </c>
      <c r="AF20" s="215"/>
      <c r="AG20" s="110">
        <f t="shared" si="4"/>
        <v>-1.3012393902792863</v>
      </c>
      <c r="AH20" s="101"/>
    </row>
    <row r="21" spans="1:34" ht="18.75" customHeight="1">
      <c r="A21" s="373" t="s">
        <v>357</v>
      </c>
      <c r="B21" s="102">
        <v>3831.28</v>
      </c>
      <c r="C21" s="102">
        <v>4067.18</v>
      </c>
      <c r="D21" s="102">
        <v>3913.83</v>
      </c>
      <c r="E21" s="102">
        <v>3858.93</v>
      </c>
      <c r="F21" s="102">
        <v>4055.26</v>
      </c>
      <c r="G21" s="102">
        <v>3961.32</v>
      </c>
      <c r="H21" s="102">
        <v>3884.56</v>
      </c>
      <c r="I21" s="102">
        <v>3932.78</v>
      </c>
      <c r="J21" s="102">
        <v>3962.85</v>
      </c>
      <c r="K21" s="102">
        <v>4002.98</v>
      </c>
      <c r="L21" s="102">
        <v>4063.5</v>
      </c>
      <c r="M21" s="102">
        <v>4067.41</v>
      </c>
      <c r="N21" s="102">
        <v>4012.88</v>
      </c>
      <c r="O21" s="102">
        <v>4068.81</v>
      </c>
      <c r="P21" s="102">
        <v>4365.05</v>
      </c>
      <c r="Q21" s="102">
        <v>4541.41</v>
      </c>
      <c r="R21" s="102">
        <v>4616.1000000000004</v>
      </c>
      <c r="S21" s="102">
        <v>4775.12</v>
      </c>
      <c r="T21" s="102">
        <v>4846.04</v>
      </c>
      <c r="U21" s="102">
        <v>5111.55</v>
      </c>
      <c r="V21" s="102">
        <v>5278.52</v>
      </c>
      <c r="W21" s="102">
        <v>5918.3499999999995</v>
      </c>
      <c r="X21" s="102">
        <v>5751.35</v>
      </c>
      <c r="Y21" s="102">
        <v>5732.21</v>
      </c>
      <c r="Z21" s="102">
        <v>5873.1873617678702</v>
      </c>
      <c r="AA21" s="94"/>
      <c r="AB21" s="100">
        <f t="shared" si="0"/>
        <v>1.7959301689440377</v>
      </c>
      <c r="AC21" s="100">
        <f t="shared" si="1"/>
        <v>0.66980023620721862</v>
      </c>
      <c r="AD21" s="100">
        <f t="shared" si="2"/>
        <v>0.51064674195431259</v>
      </c>
      <c r="AE21" s="100">
        <f t="shared" si="3"/>
        <v>2.6660102665148067</v>
      </c>
      <c r="AF21" s="215"/>
      <c r="AG21" s="100">
        <f t="shared" si="4"/>
        <v>2.4593893414210264</v>
      </c>
      <c r="AH21" s="101"/>
    </row>
    <row r="22" spans="1:34" ht="18.75" customHeight="1">
      <c r="A22" s="61" t="s">
        <v>155</v>
      </c>
      <c r="B22" s="102">
        <f>B20/B21*100</f>
        <v>79.283946879371911</v>
      </c>
      <c r="C22" s="102">
        <f t="shared" ref="C22" si="6">C20/C21*100</f>
        <v>81.556016699531369</v>
      </c>
      <c r="D22" s="102">
        <f t="shared" ref="D22" si="7">D20/D21*100</f>
        <v>81.40619291078049</v>
      </c>
      <c r="E22" s="102">
        <f t="shared" ref="E22" si="8">E20/E21*100</f>
        <v>82.954342265861271</v>
      </c>
      <c r="F22" s="102">
        <f t="shared" ref="F22" si="9">F20/F21*100</f>
        <v>81.614742334646834</v>
      </c>
      <c r="G22" s="102">
        <f t="shared" ref="G22" si="10">G20/G21*100</f>
        <v>81.328698514636528</v>
      </c>
      <c r="H22" s="102">
        <f t="shared" ref="H22" si="11">H20/H21*100</f>
        <v>83.852482649257581</v>
      </c>
      <c r="I22" s="102">
        <f t="shared" ref="I22" si="12">I20/I21*100</f>
        <v>91.481089712620587</v>
      </c>
      <c r="J22" s="102">
        <f t="shared" ref="J22" si="13">J20/J21*100</f>
        <v>96.468955423495714</v>
      </c>
      <c r="K22" s="102">
        <f t="shared" ref="K22" si="14">K20/K21*100</f>
        <v>89.438118601641776</v>
      </c>
      <c r="L22" s="102">
        <f t="shared" ref="L22" si="15">L20/L21*100</f>
        <v>92.897748246585465</v>
      </c>
      <c r="M22" s="102">
        <f t="shared" ref="M22" si="16">M20/M21*100</f>
        <v>101.56438618187005</v>
      </c>
      <c r="N22" s="102">
        <f t="shared" ref="N22" si="17">N20/N21*100</f>
        <v>106.14122525467992</v>
      </c>
      <c r="O22" s="102">
        <f t="shared" ref="O22" si="18">O20/O21*100</f>
        <v>102.20801659453255</v>
      </c>
      <c r="P22" s="102">
        <f t="shared" ref="P22" si="19">P20/P21*100</f>
        <v>97.596820196790404</v>
      </c>
      <c r="Q22" s="102">
        <f t="shared" ref="Q22" si="20">Q20/Q21*100</f>
        <v>95.735905808988846</v>
      </c>
      <c r="R22" s="102">
        <f t="shared" ref="R22" si="21">R20/R21*100</f>
        <v>94.04995559021684</v>
      </c>
      <c r="S22" s="102">
        <f t="shared" ref="S22" si="22">S20/S21*100</f>
        <v>96.038005327614798</v>
      </c>
      <c r="T22" s="102">
        <f t="shared" ref="T22" si="23">T20/T21*100</f>
        <v>98.089780521828146</v>
      </c>
      <c r="U22" s="102">
        <f t="shared" ref="U22" si="24">U20/U21*100</f>
        <v>96.208782071974255</v>
      </c>
      <c r="V22" s="102">
        <f t="shared" ref="V22" si="25">V20/V21*100</f>
        <v>94.632207512711872</v>
      </c>
      <c r="W22" s="102">
        <f t="shared" ref="W22" si="26">W20/W21*100</f>
        <v>100</v>
      </c>
      <c r="X22" s="102">
        <f t="shared" ref="X22" si="27">X20/X21*100</f>
        <v>126.64661340380954</v>
      </c>
      <c r="Y22" s="102">
        <f t="shared" ref="Y22:Z22" si="28">Y20/Y21*100</f>
        <v>137.64621324061747</v>
      </c>
      <c r="Z22" s="102">
        <f t="shared" si="28"/>
        <v>132.59410129997809</v>
      </c>
      <c r="AA22" s="99"/>
      <c r="AB22" s="107">
        <f t="shared" si="0"/>
        <v>2.1658586240422828</v>
      </c>
      <c r="AC22" s="107">
        <f t="shared" si="1"/>
        <v>0.5105644949264132</v>
      </c>
      <c r="AD22" s="107">
        <f t="shared" si="2"/>
        <v>2.6957031794662356</v>
      </c>
      <c r="AE22" s="107">
        <f t="shared" si="3"/>
        <v>2.5739482601173647</v>
      </c>
      <c r="AF22" s="215"/>
      <c r="AG22" s="107">
        <f t="shared" si="4"/>
        <v>-3.6703602821298467</v>
      </c>
      <c r="AH22" s="101"/>
    </row>
    <row r="23" spans="1:34" ht="18.75" customHeight="1">
      <c r="A23" s="96" t="s">
        <v>42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9"/>
      <c r="AB23" s="100"/>
      <c r="AC23" s="100"/>
      <c r="AD23" s="100"/>
      <c r="AE23" s="100"/>
      <c r="AF23" s="215"/>
      <c r="AG23" s="100"/>
      <c r="AH23" s="101"/>
    </row>
    <row r="24" spans="1:34" ht="18.75" customHeight="1">
      <c r="A24" s="61" t="s">
        <v>24</v>
      </c>
      <c r="B24" s="102">
        <v>2856.52</v>
      </c>
      <c r="C24" s="102">
        <v>3041.27</v>
      </c>
      <c r="D24" s="102">
        <v>2792.22</v>
      </c>
      <c r="E24" s="102">
        <v>2745.03</v>
      </c>
      <c r="F24" s="102">
        <v>2884.17</v>
      </c>
      <c r="G24" s="102">
        <v>2559.2399999999998</v>
      </c>
      <c r="H24" s="102">
        <v>2872.47</v>
      </c>
      <c r="I24" s="102">
        <v>2604.23</v>
      </c>
      <c r="J24" s="102">
        <v>2732.99</v>
      </c>
      <c r="K24" s="102">
        <v>2559</v>
      </c>
      <c r="L24" s="102">
        <v>2579.84</v>
      </c>
      <c r="M24" s="102">
        <v>2170.66</v>
      </c>
      <c r="N24" s="102">
        <v>2153.64</v>
      </c>
      <c r="O24" s="102">
        <v>2530.17</v>
      </c>
      <c r="P24" s="102">
        <v>2455.44</v>
      </c>
      <c r="Q24" s="102">
        <v>2723.12</v>
      </c>
      <c r="R24" s="102">
        <v>2514.11</v>
      </c>
      <c r="S24" s="102">
        <v>2862.46</v>
      </c>
      <c r="T24" s="102">
        <v>2806.79</v>
      </c>
      <c r="U24" s="102">
        <v>3126.01</v>
      </c>
      <c r="V24" s="102">
        <v>3098.31</v>
      </c>
      <c r="W24" s="102">
        <v>3455.92</v>
      </c>
      <c r="X24" s="102">
        <v>3173.17</v>
      </c>
      <c r="Y24" s="102">
        <v>4087.55</v>
      </c>
      <c r="Z24" s="102">
        <v>4053.72</v>
      </c>
      <c r="AA24" s="104"/>
      <c r="AB24" s="110">
        <f t="shared" si="0"/>
        <v>1.4691494399746041</v>
      </c>
      <c r="AC24" s="110">
        <f t="shared" si="1"/>
        <v>-2.1738979337289299</v>
      </c>
      <c r="AD24" s="110">
        <f t="shared" si="2"/>
        <v>0.16046945648409139</v>
      </c>
      <c r="AE24" s="110">
        <f t="shared" si="3"/>
        <v>3.2805735659381607</v>
      </c>
      <c r="AF24" s="215"/>
      <c r="AG24" s="110">
        <f t="shared" si="4"/>
        <v>-0.82763513596164884</v>
      </c>
      <c r="AH24" s="101"/>
    </row>
    <row r="25" spans="1:34" ht="18.75" customHeight="1">
      <c r="A25" s="373" t="s">
        <v>357</v>
      </c>
      <c r="B25" s="102">
        <v>3904.4857753794963</v>
      </c>
      <c r="C25" s="102">
        <v>4000.9046440012003</v>
      </c>
      <c r="D25" s="102">
        <v>4098.0702415988908</v>
      </c>
      <c r="E25" s="102">
        <v>3902.0329514962623</v>
      </c>
      <c r="F25" s="102">
        <v>4157.9011683351773</v>
      </c>
      <c r="G25" s="102">
        <v>3593.3883485302808</v>
      </c>
      <c r="H25" s="102">
        <v>3892.6408057919125</v>
      </c>
      <c r="I25" s="102">
        <v>3576.4832480136752</v>
      </c>
      <c r="J25" s="102">
        <v>3878.4386712062374</v>
      </c>
      <c r="K25" s="102">
        <v>3594.2316625152162</v>
      </c>
      <c r="L25" s="102">
        <v>3560.972027592059</v>
      </c>
      <c r="M25" s="102">
        <v>3361.9179094688225</v>
      </c>
      <c r="N25" s="102">
        <v>3242.9391040338883</v>
      </c>
      <c r="O25" s="102">
        <v>3351.9736783002904</v>
      </c>
      <c r="P25" s="102">
        <v>3286.9789037762816</v>
      </c>
      <c r="Q25" s="102">
        <v>3561.5765247858067</v>
      </c>
      <c r="R25" s="102">
        <v>3132.4797437949846</v>
      </c>
      <c r="S25" s="102">
        <v>3466.334645668755</v>
      </c>
      <c r="T25" s="102">
        <v>3281.4205157268107</v>
      </c>
      <c r="U25" s="102">
        <v>3415.7969650078899</v>
      </c>
      <c r="V25" s="102">
        <v>3256.8197702967409</v>
      </c>
      <c r="W25" s="102">
        <v>3455.92</v>
      </c>
      <c r="X25" s="102">
        <v>3053.81</v>
      </c>
      <c r="Y25" s="102">
        <v>3105.6536594005361</v>
      </c>
      <c r="Z25" s="102">
        <v>3355.1590122917646</v>
      </c>
      <c r="AA25" s="105"/>
      <c r="AB25" s="100">
        <f t="shared" si="0"/>
        <v>-0.62978733218412852</v>
      </c>
      <c r="AC25" s="100">
        <f t="shared" si="1"/>
        <v>-1.6468979560189001</v>
      </c>
      <c r="AD25" s="100">
        <f t="shared" si="2"/>
        <v>-0.18107661799070529</v>
      </c>
      <c r="AE25" s="100">
        <f t="shared" si="3"/>
        <v>-0.42434271215655572</v>
      </c>
      <c r="AF25" s="215"/>
      <c r="AG25" s="100">
        <f t="shared" si="4"/>
        <v>8.0339078421059007</v>
      </c>
      <c r="AH25" s="101"/>
    </row>
    <row r="26" spans="1:34" ht="18.75" customHeight="1">
      <c r="A26" s="61" t="s">
        <v>155</v>
      </c>
      <c r="B26" s="102">
        <f>B24/B25*100</f>
        <v>73.159954071605256</v>
      </c>
      <c r="C26" s="102">
        <f t="shared" ref="C26" si="29">C24/C25*100</f>
        <v>76.014558471418738</v>
      </c>
      <c r="D26" s="102">
        <f t="shared" ref="D26" si="30">D24/D25*100</f>
        <v>68.134996117357801</v>
      </c>
      <c r="E26" s="102">
        <f t="shared" ref="E26" si="31">E24/E25*100</f>
        <v>70.348713968378945</v>
      </c>
      <c r="F26" s="102">
        <f t="shared" ref="F26" si="32">F24/F25*100</f>
        <v>69.366006627685692</v>
      </c>
      <c r="G26" s="102">
        <f t="shared" ref="G26" si="33">G24/G25*100</f>
        <v>71.220801977797521</v>
      </c>
      <c r="H26" s="102">
        <f t="shared" ref="H26" si="34">H24/H25*100</f>
        <v>73.792321031162516</v>
      </c>
      <c r="I26" s="102">
        <f t="shared" ref="I26" si="35">I24/I25*100</f>
        <v>72.815383699793642</v>
      </c>
      <c r="J26" s="102">
        <f t="shared" ref="J26" si="36">J24/J25*100</f>
        <v>70.466242518926038</v>
      </c>
      <c r="K26" s="102">
        <f t="shared" ref="K26" si="37">K24/K25*100</f>
        <v>71.197414086804613</v>
      </c>
      <c r="L26" s="102">
        <f t="shared" ref="L26" si="38">L24/L25*100</f>
        <v>72.447634522546267</v>
      </c>
      <c r="M26" s="102">
        <f t="shared" ref="M26" si="39">M24/M25*100</f>
        <v>64.566121435813415</v>
      </c>
      <c r="N26" s="102">
        <f t="shared" ref="N26" si="40">N24/N25*100</f>
        <v>66.410127693150002</v>
      </c>
      <c r="O26" s="102">
        <f t="shared" ref="O26" si="41">O24/O25*100</f>
        <v>75.482991300904004</v>
      </c>
      <c r="P26" s="102">
        <f t="shared" ref="P26" si="42">P24/P25*100</f>
        <v>74.702031010270275</v>
      </c>
      <c r="Q26" s="102">
        <f t="shared" ref="Q26" si="43">Q24/Q25*100</f>
        <v>76.458275739667513</v>
      </c>
      <c r="R26" s="102">
        <f t="shared" ref="R26" si="44">R24/R25*100</f>
        <v>80.259417638058451</v>
      </c>
      <c r="S26" s="102">
        <f t="shared" ref="S26" si="45">S24/S25*100</f>
        <v>82.578870553559895</v>
      </c>
      <c r="T26" s="102">
        <f t="shared" ref="T26" si="46">T24/T25*100</f>
        <v>85.535821652480777</v>
      </c>
      <c r="U26" s="102">
        <f t="shared" ref="U26" si="47">U24/U25*100</f>
        <v>91.516270786099824</v>
      </c>
      <c r="V26" s="102">
        <f t="shared" ref="V26" si="48">V24/V25*100</f>
        <v>95.132989189564569</v>
      </c>
      <c r="W26" s="102">
        <f t="shared" ref="W26" si="49">W24/W25*100</f>
        <v>100</v>
      </c>
      <c r="X26" s="102">
        <f t="shared" ref="X26" si="50">X24/X25*100</f>
        <v>103.90856012653047</v>
      </c>
      <c r="Y26" s="102">
        <f t="shared" ref="Y26:Z26" si="51">Y24/Y25*100</f>
        <v>131.61641471602448</v>
      </c>
      <c r="Z26" s="102">
        <f t="shared" si="51"/>
        <v>120.82050314602164</v>
      </c>
      <c r="AA26" s="99"/>
      <c r="AB26" s="107">
        <f t="shared" si="0"/>
        <v>2.1122393882513357</v>
      </c>
      <c r="AC26" s="107">
        <f t="shared" si="1"/>
        <v>-0.53582445978610505</v>
      </c>
      <c r="AD26" s="107">
        <f t="shared" si="2"/>
        <v>0.34216565647346986</v>
      </c>
      <c r="AE26" s="107">
        <f t="shared" si="3"/>
        <v>3.720704817830045</v>
      </c>
      <c r="AF26" s="215"/>
      <c r="AG26" s="107">
        <f t="shared" si="4"/>
        <v>-8.2025570999605915</v>
      </c>
      <c r="AH26" s="101"/>
    </row>
    <row r="27" spans="1:34" ht="18.75" customHeight="1">
      <c r="A27" s="96" t="s">
        <v>102</v>
      </c>
      <c r="B27" s="97">
        <v>425.75099999999998</v>
      </c>
      <c r="C27" s="97">
        <v>427.41800000000001</v>
      </c>
      <c r="D27" s="97">
        <v>406.51100000000002</v>
      </c>
      <c r="E27" s="97">
        <v>403.44900000000001</v>
      </c>
      <c r="F27" s="97">
        <v>380.745</v>
      </c>
      <c r="G27" s="97">
        <v>370.76</v>
      </c>
      <c r="H27" s="97">
        <v>360.35</v>
      </c>
      <c r="I27" s="97">
        <v>351.42</v>
      </c>
      <c r="J27" s="97">
        <v>343.38400000000001</v>
      </c>
      <c r="K27" s="97">
        <v>337.98700000000002</v>
      </c>
      <c r="L27" s="97">
        <v>309.50599999999997</v>
      </c>
      <c r="M27" s="97">
        <v>299.13499999999999</v>
      </c>
      <c r="N27" s="97">
        <v>296.22699999999998</v>
      </c>
      <c r="O27" s="97">
        <v>281.48700000000002</v>
      </c>
      <c r="P27" s="97">
        <v>265.19499999999999</v>
      </c>
      <c r="Q27" s="97">
        <v>258.27199999999999</v>
      </c>
      <c r="R27" s="97">
        <v>251.02</v>
      </c>
      <c r="S27" s="97">
        <v>239.941</v>
      </c>
      <c r="T27" s="97">
        <v>238.535</v>
      </c>
      <c r="U27" s="97">
        <v>234.79499999999999</v>
      </c>
      <c r="V27" s="97">
        <v>233.30799999999999</v>
      </c>
      <c r="W27" s="97">
        <v>226.62899999999999</v>
      </c>
      <c r="X27" s="97">
        <v>223.102</v>
      </c>
      <c r="Y27" s="97">
        <v>220.58099999999999</v>
      </c>
      <c r="Z27" s="97">
        <v>216.99900000000002</v>
      </c>
      <c r="AA27" s="104"/>
      <c r="AB27" s="97">
        <f t="shared" si="0"/>
        <v>-2.7691119583177382</v>
      </c>
      <c r="AC27" s="97">
        <f t="shared" si="1"/>
        <v>-2.7280909562572897</v>
      </c>
      <c r="AD27" s="97">
        <f t="shared" si="2"/>
        <v>-3.5471111207212913</v>
      </c>
      <c r="AE27" s="97">
        <f t="shared" si="3"/>
        <v>-2.5044251531671669</v>
      </c>
      <c r="AF27" s="215"/>
      <c r="AG27" s="97">
        <f t="shared" si="4"/>
        <v>-1.6238932636990338</v>
      </c>
      <c r="AH27" s="101"/>
    </row>
    <row r="28" spans="1:34" ht="17.25" customHeight="1">
      <c r="A28" s="61" t="s">
        <v>31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4"/>
      <c r="AB28" s="109"/>
      <c r="AC28" s="109"/>
      <c r="AD28" s="109"/>
      <c r="AE28" s="109"/>
      <c r="AF28" s="100"/>
      <c r="AG28" s="109"/>
      <c r="AH28" s="101"/>
    </row>
    <row r="29" spans="1:34" ht="17.25" customHeight="1">
      <c r="A29" s="387" t="s">
        <v>353</v>
      </c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61"/>
      <c r="S29" s="61"/>
      <c r="T29" s="61"/>
      <c r="U29" s="61"/>
      <c r="V29" s="61"/>
      <c r="W29" s="61"/>
      <c r="X29" s="61"/>
      <c r="Y29" s="61"/>
      <c r="Z29" s="61"/>
      <c r="AA29" s="104"/>
      <c r="AB29" s="109"/>
      <c r="AC29" s="109"/>
      <c r="AD29" s="109"/>
      <c r="AE29" s="109"/>
      <c r="AF29" s="100"/>
      <c r="AG29" s="109"/>
      <c r="AH29" s="101"/>
    </row>
    <row r="30" spans="1:34" ht="17.25" customHeight="1">
      <c r="A30" s="203" t="s">
        <v>354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104"/>
      <c r="AB30" s="109"/>
      <c r="AC30" s="109"/>
      <c r="AD30" s="109"/>
      <c r="AE30" s="109"/>
      <c r="AF30" s="100"/>
      <c r="AG30" s="109"/>
      <c r="AH30" s="101"/>
    </row>
    <row r="31" spans="1:34" ht="17.25" customHeight="1"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104"/>
      <c r="AB31" s="109"/>
      <c r="AC31" s="109"/>
      <c r="AD31" s="109"/>
      <c r="AE31" s="109"/>
      <c r="AF31" s="100"/>
      <c r="AG31" s="109"/>
      <c r="AH31" s="101"/>
    </row>
    <row r="32" spans="1:34" ht="40.5" customHeight="1">
      <c r="A32" s="401" t="s">
        <v>157</v>
      </c>
      <c r="B32" s="401"/>
      <c r="C32" s="401"/>
      <c r="D32" s="401"/>
      <c r="E32" s="401"/>
      <c r="F32" s="401"/>
      <c r="G32" s="401"/>
      <c r="H32" s="401"/>
      <c r="I32" s="401"/>
      <c r="J32" s="401"/>
      <c r="K32" s="401"/>
      <c r="L32" s="401"/>
      <c r="M32" s="401"/>
      <c r="N32" s="401"/>
      <c r="O32" s="401"/>
      <c r="P32" s="401"/>
      <c r="Q32" s="401"/>
      <c r="R32" s="401"/>
      <c r="S32" s="401"/>
      <c r="T32" s="401"/>
      <c r="U32" s="401"/>
      <c r="V32" s="401"/>
      <c r="W32" s="401"/>
      <c r="X32" s="401"/>
      <c r="Y32" s="401"/>
      <c r="Z32" s="374"/>
      <c r="AA32" s="104"/>
      <c r="AB32" s="109"/>
      <c r="AC32" s="109"/>
      <c r="AD32" s="109"/>
      <c r="AE32" s="109"/>
      <c r="AF32" s="100"/>
      <c r="AG32" s="109"/>
      <c r="AH32" s="101"/>
    </row>
    <row r="33" spans="1:34" ht="32.25" customHeight="1">
      <c r="A33" s="172"/>
      <c r="B33" s="385">
        <v>2000</v>
      </c>
      <c r="C33" s="385">
        <v>2001</v>
      </c>
      <c r="D33" s="385">
        <v>2002</v>
      </c>
      <c r="E33" s="385">
        <v>2003</v>
      </c>
      <c r="F33" s="385">
        <v>2004</v>
      </c>
      <c r="G33" s="385">
        <v>2005</v>
      </c>
      <c r="H33" s="385">
        <v>2006</v>
      </c>
      <c r="I33" s="385">
        <v>2007</v>
      </c>
      <c r="J33" s="385">
        <v>2008</v>
      </c>
      <c r="K33" s="385">
        <v>2009</v>
      </c>
      <c r="L33" s="385">
        <v>2010</v>
      </c>
      <c r="M33" s="385">
        <v>2011</v>
      </c>
      <c r="N33" s="385" t="s">
        <v>0</v>
      </c>
      <c r="O33" s="385">
        <v>2013</v>
      </c>
      <c r="P33" s="385">
        <v>2014</v>
      </c>
      <c r="Q33" s="385">
        <v>2015</v>
      </c>
      <c r="R33" s="385">
        <v>2016</v>
      </c>
      <c r="S33" s="385">
        <v>2017</v>
      </c>
      <c r="T33" s="385">
        <v>2018</v>
      </c>
      <c r="U33" s="385">
        <v>2019</v>
      </c>
      <c r="V33" s="385">
        <v>2020</v>
      </c>
      <c r="W33" s="385">
        <v>2021</v>
      </c>
      <c r="X33" s="385">
        <v>2022</v>
      </c>
      <c r="Y33" s="385" t="s">
        <v>195</v>
      </c>
      <c r="Z33" s="374"/>
      <c r="AA33" s="93"/>
      <c r="AB33" s="397" t="s">
        <v>154</v>
      </c>
      <c r="AC33" s="398"/>
      <c r="AD33" s="398"/>
      <c r="AE33" s="398"/>
      <c r="AF33" s="209"/>
      <c r="AG33" s="210" t="s">
        <v>18</v>
      </c>
    </row>
    <row r="34" spans="1:34" s="93" customFormat="1" ht="14.25" customHeight="1">
      <c r="A34" s="173"/>
      <c r="B34" s="386"/>
      <c r="C34" s="386"/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74"/>
      <c r="AB34" s="174" t="s">
        <v>196</v>
      </c>
      <c r="AC34" s="174" t="s">
        <v>19</v>
      </c>
      <c r="AD34" s="174" t="s">
        <v>20</v>
      </c>
      <c r="AE34" s="174" t="s">
        <v>197</v>
      </c>
      <c r="AF34" s="95"/>
      <c r="AG34" s="174" t="s">
        <v>198</v>
      </c>
    </row>
    <row r="35" spans="1:34" ht="18.75" customHeight="1">
      <c r="A35" s="96" t="s">
        <v>43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00"/>
      <c r="R35" s="100"/>
      <c r="S35" s="100"/>
      <c r="T35" s="100"/>
      <c r="U35" s="100"/>
      <c r="V35" s="100"/>
      <c r="W35" s="92"/>
      <c r="X35" s="92"/>
      <c r="Y35" s="92"/>
      <c r="Z35" s="374"/>
      <c r="AA35" s="99"/>
      <c r="AB35" s="97"/>
      <c r="AC35" s="97"/>
      <c r="AD35" s="97"/>
      <c r="AE35" s="97"/>
      <c r="AF35" s="100"/>
      <c r="AG35" s="97"/>
      <c r="AH35" s="101"/>
    </row>
    <row r="36" spans="1:34" ht="18.75" customHeight="1">
      <c r="A36" s="208" t="s">
        <v>24</v>
      </c>
      <c r="B36" s="111">
        <v>799.17</v>
      </c>
      <c r="C36" s="111">
        <v>885.57</v>
      </c>
      <c r="D36" s="111">
        <v>869.16000000000008</v>
      </c>
      <c r="E36" s="111">
        <v>851.8599999999999</v>
      </c>
      <c r="F36" s="111">
        <v>932.71</v>
      </c>
      <c r="G36" s="111">
        <v>817.75</v>
      </c>
      <c r="H36" s="111">
        <v>830.54000000000008</v>
      </c>
      <c r="I36" s="111">
        <v>792.70999999999992</v>
      </c>
      <c r="J36" s="111">
        <v>880.12000000000012</v>
      </c>
      <c r="K36" s="111">
        <v>773.6</v>
      </c>
      <c r="L36" s="111">
        <v>826.04000000000008</v>
      </c>
      <c r="M36" s="111">
        <v>825.82</v>
      </c>
      <c r="N36" s="111">
        <v>780.82999999999993</v>
      </c>
      <c r="O36" s="111">
        <v>803.5</v>
      </c>
      <c r="P36" s="111">
        <v>864.8</v>
      </c>
      <c r="Q36" s="111">
        <v>959.78000000000009</v>
      </c>
      <c r="R36" s="111">
        <v>935.11999999999989</v>
      </c>
      <c r="S36" s="111">
        <v>1030.51</v>
      </c>
      <c r="T36" s="111">
        <v>1036.24</v>
      </c>
      <c r="U36" s="111">
        <v>1061.44</v>
      </c>
      <c r="V36" s="111">
        <v>1120.8200000000002</v>
      </c>
      <c r="W36" s="111">
        <v>1249.0900000000001</v>
      </c>
      <c r="X36" s="111">
        <v>1284.55</v>
      </c>
      <c r="Y36" s="111">
        <v>1421.17</v>
      </c>
      <c r="Z36" s="374"/>
      <c r="AA36" s="94"/>
      <c r="AB36" s="110">
        <f>((Y36/B36)^(1/23)-1)*100</f>
        <v>2.5344635131313353</v>
      </c>
      <c r="AC36" s="110">
        <f>((G36/B36)^(1/5)-1)*100</f>
        <v>0.46071760154746677</v>
      </c>
      <c r="AD36" s="110">
        <f>((L36/G36)^(1/5)-1)*100</f>
        <v>0.20193425475445448</v>
      </c>
      <c r="AE36" s="110">
        <f>((Y36/L36)^(1/13)-1)*100</f>
        <v>4.2621160417649406</v>
      </c>
      <c r="AF36" s="215"/>
      <c r="AG36" s="110">
        <f>(Y36-X36)/X36*100</f>
        <v>10.635631154879151</v>
      </c>
      <c r="AH36" s="101"/>
    </row>
    <row r="37" spans="1:34" ht="18.75" customHeight="1">
      <c r="A37" s="112" t="s">
        <v>357</v>
      </c>
      <c r="B37" s="106">
        <v>1048.97</v>
      </c>
      <c r="C37" s="106">
        <v>1154.4100000000001</v>
      </c>
      <c r="D37" s="106">
        <v>1082.24</v>
      </c>
      <c r="E37" s="106">
        <v>1043.74</v>
      </c>
      <c r="F37" s="106">
        <v>1133.72</v>
      </c>
      <c r="G37" s="106">
        <v>962.99</v>
      </c>
      <c r="H37" s="106">
        <v>938.24</v>
      </c>
      <c r="I37" s="106">
        <v>884.69</v>
      </c>
      <c r="J37" s="106">
        <v>989.24</v>
      </c>
      <c r="K37" s="106">
        <v>862.7</v>
      </c>
      <c r="L37" s="106">
        <v>898.86</v>
      </c>
      <c r="M37" s="106">
        <v>882.45</v>
      </c>
      <c r="N37" s="106">
        <v>839.51</v>
      </c>
      <c r="O37" s="106">
        <v>858.05</v>
      </c>
      <c r="P37" s="106">
        <v>904.88</v>
      </c>
      <c r="Q37" s="106">
        <v>1012.89</v>
      </c>
      <c r="R37" s="106">
        <v>991.27</v>
      </c>
      <c r="S37" s="106">
        <v>1065.1600000000001</v>
      </c>
      <c r="T37" s="106">
        <v>1068.97</v>
      </c>
      <c r="U37" s="106">
        <v>1076.6199999999999</v>
      </c>
      <c r="V37" s="106">
        <v>1146.1099999999999</v>
      </c>
      <c r="W37" s="106">
        <v>1249.0900000000001</v>
      </c>
      <c r="X37" s="106">
        <v>1183.97</v>
      </c>
      <c r="Y37" s="106">
        <v>1241.49</v>
      </c>
      <c r="Z37" s="374"/>
      <c r="AA37" s="94"/>
      <c r="AB37" s="107">
        <f>((Y37/B37)^(1/23)-1)*100</f>
        <v>0.73531434662630346</v>
      </c>
      <c r="AC37" s="107">
        <f>((G37/B37)^(1/5)-1)*100</f>
        <v>-1.6958750020402591</v>
      </c>
      <c r="AD37" s="107">
        <f>((L37/G37)^(1/5)-1)*100</f>
        <v>-1.368859409650669</v>
      </c>
      <c r="AE37" s="107">
        <f>((Y37/L37)^(1/13)-1)*100</f>
        <v>2.5152680603264033</v>
      </c>
      <c r="AF37" s="215"/>
      <c r="AG37" s="107">
        <f>(Y37-X37)/X37*100</f>
        <v>4.8582312051825625</v>
      </c>
      <c r="AH37" s="101"/>
    </row>
    <row r="38" spans="1:34">
      <c r="A38" s="61" t="s">
        <v>31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92"/>
      <c r="Y38" s="92"/>
      <c r="Z38" s="92"/>
      <c r="AA38" s="104"/>
      <c r="AB38" s="109"/>
      <c r="AC38" s="109"/>
      <c r="AD38" s="109"/>
      <c r="AE38" s="109"/>
      <c r="AF38" s="100"/>
      <c r="AG38" s="109"/>
      <c r="AH38" s="101"/>
    </row>
    <row r="39" spans="1:34">
      <c r="A39" s="387" t="s">
        <v>353</v>
      </c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61"/>
      <c r="S39" s="61"/>
      <c r="T39" s="61"/>
      <c r="U39" s="61"/>
      <c r="V39" s="61"/>
      <c r="W39" s="61"/>
      <c r="X39" s="61"/>
      <c r="Y39" s="61"/>
      <c r="Z39" s="61"/>
      <c r="AA39" s="104"/>
      <c r="AB39" s="109"/>
      <c r="AC39" s="109"/>
      <c r="AD39" s="109"/>
      <c r="AE39" s="109"/>
      <c r="AF39" s="100"/>
      <c r="AG39" s="109"/>
      <c r="AH39" s="101"/>
    </row>
    <row r="40" spans="1:34" ht="15.75" customHeight="1">
      <c r="A40" s="203" t="s">
        <v>354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108"/>
      <c r="S40" s="108"/>
      <c r="T40" s="108"/>
      <c r="U40" s="108"/>
      <c r="V40" s="108"/>
      <c r="W40" s="108"/>
      <c r="X40" s="108"/>
      <c r="Y40" s="108"/>
      <c r="Z40" s="108"/>
      <c r="AA40" s="104"/>
      <c r="AB40" s="109"/>
      <c r="AC40" s="109"/>
      <c r="AD40" s="109"/>
      <c r="AE40" s="109"/>
      <c r="AF40" s="100"/>
      <c r="AG40" s="109"/>
      <c r="AH40" s="101"/>
    </row>
    <row r="41" spans="1:34"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4"/>
      <c r="AB41" s="109"/>
      <c r="AC41" s="109"/>
      <c r="AD41" s="109"/>
      <c r="AE41" s="109"/>
      <c r="AF41" s="100"/>
      <c r="AG41" s="109"/>
      <c r="AH41" s="101"/>
    </row>
    <row r="42" spans="1:34" ht="40.5" customHeight="1">
      <c r="A42" s="400" t="s">
        <v>158</v>
      </c>
      <c r="B42" s="400"/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374"/>
    </row>
    <row r="43" spans="1:34" ht="32.25" customHeight="1">
      <c r="A43" s="172"/>
      <c r="B43" s="385">
        <v>2000</v>
      </c>
      <c r="C43" s="385">
        <v>2001</v>
      </c>
      <c r="D43" s="385">
        <v>2002</v>
      </c>
      <c r="E43" s="385">
        <v>2003</v>
      </c>
      <c r="F43" s="385">
        <v>2004</v>
      </c>
      <c r="G43" s="385">
        <v>2005</v>
      </c>
      <c r="H43" s="385">
        <v>2006</v>
      </c>
      <c r="I43" s="385">
        <v>2007</v>
      </c>
      <c r="J43" s="385">
        <v>2008</v>
      </c>
      <c r="K43" s="385">
        <v>2009</v>
      </c>
      <c r="L43" s="385">
        <v>2010</v>
      </c>
      <c r="M43" s="385">
        <v>2011</v>
      </c>
      <c r="N43" s="385">
        <v>2012</v>
      </c>
      <c r="O43" s="385">
        <v>2013</v>
      </c>
      <c r="P43" s="385">
        <v>2014</v>
      </c>
      <c r="Q43" s="385">
        <v>2015</v>
      </c>
      <c r="R43" s="385">
        <v>2016</v>
      </c>
      <c r="S43" s="385">
        <v>2017</v>
      </c>
      <c r="T43" s="385">
        <v>2018</v>
      </c>
      <c r="U43" s="385">
        <v>2019</v>
      </c>
      <c r="V43" s="385">
        <v>2020</v>
      </c>
      <c r="W43" s="385">
        <v>2021</v>
      </c>
      <c r="X43" s="385">
        <v>2022</v>
      </c>
      <c r="Y43" s="385" t="s">
        <v>195</v>
      </c>
      <c r="Z43" s="385" t="s">
        <v>349</v>
      </c>
      <c r="AA43" s="93"/>
      <c r="AB43" s="397" t="s">
        <v>154</v>
      </c>
      <c r="AC43" s="398"/>
      <c r="AD43" s="398"/>
      <c r="AE43" s="398"/>
      <c r="AF43" s="209"/>
      <c r="AG43" s="210" t="s">
        <v>18</v>
      </c>
    </row>
    <row r="44" spans="1:34" s="93" customFormat="1" ht="14.25" customHeight="1">
      <c r="A44" s="173"/>
      <c r="B44" s="386"/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B44" s="174" t="s">
        <v>350</v>
      </c>
      <c r="AC44" s="174" t="s">
        <v>19</v>
      </c>
      <c r="AD44" s="174" t="s">
        <v>20</v>
      </c>
      <c r="AE44" s="174" t="s">
        <v>351</v>
      </c>
      <c r="AF44" s="95"/>
      <c r="AG44" s="174" t="s">
        <v>352</v>
      </c>
    </row>
    <row r="45" spans="1:34" ht="18.75" customHeight="1">
      <c r="A45" s="113" t="s">
        <v>44</v>
      </c>
      <c r="B45" s="111">
        <v>6243.4900000000007</v>
      </c>
      <c r="C45" s="111">
        <v>6745.1299999999992</v>
      </c>
      <c r="D45" s="111">
        <v>6377.3969999999999</v>
      </c>
      <c r="E45" s="111">
        <v>6397.7119999999995</v>
      </c>
      <c r="F45" s="111">
        <v>6717.1859999999997</v>
      </c>
      <c r="G45" s="111">
        <v>6241.170000000001</v>
      </c>
      <c r="H45" s="111">
        <v>6425.96</v>
      </c>
      <c r="I45" s="111">
        <v>6437.27</v>
      </c>
      <c r="J45" s="111">
        <v>6751.0229999999992</v>
      </c>
      <c r="K45" s="111">
        <v>6363.37</v>
      </c>
      <c r="L45" s="111">
        <v>6585.3539999999994</v>
      </c>
      <c r="M45" s="111">
        <v>6564.1019999999999</v>
      </c>
      <c r="N45" s="111">
        <v>6602.85</v>
      </c>
      <c r="O45" s="111">
        <v>6862.0600000000013</v>
      </c>
      <c r="P45" s="111">
        <v>6885.39</v>
      </c>
      <c r="Q45" s="111">
        <v>7253.43</v>
      </c>
      <c r="R45" s="111">
        <v>7032.130000000001</v>
      </c>
      <c r="S45" s="111">
        <v>7609.43</v>
      </c>
      <c r="T45" s="111">
        <v>7728.3999999999987</v>
      </c>
      <c r="U45" s="111">
        <v>8213.64</v>
      </c>
      <c r="V45" s="111">
        <v>8285.16</v>
      </c>
      <c r="W45" s="111">
        <v>9579.0799999999981</v>
      </c>
      <c r="X45" s="111">
        <v>10669.55</v>
      </c>
      <c r="Y45" s="111">
        <v>12229.406999999999</v>
      </c>
      <c r="Z45" s="111">
        <v>12170.512000000001</v>
      </c>
      <c r="AB45" s="110">
        <f>((Z45/B45)^(1/24)-1)*100</f>
        <v>2.8201878203156783</v>
      </c>
      <c r="AC45" s="110">
        <f>((G45/B45)^(1/5)-1)*100</f>
        <v>-7.4328457631223088E-3</v>
      </c>
      <c r="AD45" s="110">
        <f>((L45/G45)^(1/5)-1)*100</f>
        <v>1.0793924064594451</v>
      </c>
      <c r="AE45" s="110">
        <f>((Z45/L45)^(1/14)-1)*100</f>
        <v>4.484561180878166</v>
      </c>
      <c r="AF45" s="215"/>
      <c r="AG45" s="110">
        <f>(Z45-Y45)/Y45*100</f>
        <v>-0.48158508421543755</v>
      </c>
    </row>
    <row r="46" spans="1:34" ht="18.75" customHeight="1">
      <c r="A46" s="114" t="s">
        <v>45</v>
      </c>
      <c r="B46" s="115">
        <v>3547.01</v>
      </c>
      <c r="C46" s="115">
        <v>3808.9999999999995</v>
      </c>
      <c r="D46" s="115">
        <v>3586.9069999999997</v>
      </c>
      <c r="E46" s="115">
        <v>3657.732</v>
      </c>
      <c r="F46" s="115">
        <v>3780.3960000000002</v>
      </c>
      <c r="G46" s="115">
        <v>3228.1600000000003</v>
      </c>
      <c r="H46" s="115">
        <v>3486.4199999999992</v>
      </c>
      <c r="I46" s="115">
        <v>3343.71</v>
      </c>
      <c r="J46" s="115">
        <v>3432.2629999999999</v>
      </c>
      <c r="K46" s="115">
        <v>3342.2600000000007</v>
      </c>
      <c r="L46" s="115">
        <v>3565.5239999999994</v>
      </c>
      <c r="M46" s="115">
        <v>3457.002</v>
      </c>
      <c r="N46" s="115">
        <v>3418.9199999999996</v>
      </c>
      <c r="O46" s="115">
        <v>3716.9499999999994</v>
      </c>
      <c r="P46" s="115">
        <v>3598.3100000000004</v>
      </c>
      <c r="Q46" s="115">
        <v>4017.0099999999998</v>
      </c>
      <c r="R46" s="115">
        <v>3929.2600000000007</v>
      </c>
      <c r="S46" s="115">
        <v>4288.8899999999994</v>
      </c>
      <c r="T46" s="115">
        <v>4374.7499999999991</v>
      </c>
      <c r="U46" s="115">
        <v>4658.12</v>
      </c>
      <c r="V46" s="115">
        <v>4752.72</v>
      </c>
      <c r="W46" s="115">
        <v>5941.8</v>
      </c>
      <c r="X46" s="115">
        <v>6264.63</v>
      </c>
      <c r="Y46" s="115">
        <v>7339.2570000000005</v>
      </c>
      <c r="Z46" s="115">
        <v>7236.0820000000003</v>
      </c>
      <c r="AB46" s="97">
        <f t="shared" ref="AB46:AB68" si="52">((Z46/B46)^(1/24)-1)*100</f>
        <v>3.0152951369952108</v>
      </c>
      <c r="AC46" s="97">
        <f t="shared" ref="AC46:AC68" si="53">((G46/B46)^(1/5)-1)*100</f>
        <v>-1.8662199742916941</v>
      </c>
      <c r="AD46" s="97">
        <f t="shared" ref="AD46:AD68" si="54">((L46/G46)^(1/5)-1)*100</f>
        <v>2.0078660472078846</v>
      </c>
      <c r="AE46" s="97">
        <f t="shared" ref="AE46:AE68" si="55">((Z46/L46)^(1/14)-1)*100</f>
        <v>5.1854629028379673</v>
      </c>
      <c r="AF46" s="215"/>
      <c r="AG46" s="97">
        <f t="shared" ref="AG46:AG68" si="56">(Z46-Y46)/Y46*100</f>
        <v>-1.4057962543074887</v>
      </c>
    </row>
    <row r="47" spans="1:34" ht="18.75" customHeight="1">
      <c r="A47" s="60" t="s">
        <v>46</v>
      </c>
      <c r="B47" s="102">
        <v>423.95000000000005</v>
      </c>
      <c r="C47" s="102">
        <v>442.19</v>
      </c>
      <c r="D47" s="102">
        <v>431.53</v>
      </c>
      <c r="E47" s="102">
        <v>396</v>
      </c>
      <c r="F47" s="102">
        <v>424.04</v>
      </c>
      <c r="G47" s="102">
        <v>193.58</v>
      </c>
      <c r="H47" s="102">
        <v>228.3</v>
      </c>
      <c r="I47" s="102">
        <v>274.55</v>
      </c>
      <c r="J47" s="102">
        <v>306.49</v>
      </c>
      <c r="K47" s="102">
        <v>227.89000000000001</v>
      </c>
      <c r="L47" s="102">
        <v>255.76</v>
      </c>
      <c r="M47" s="102">
        <v>294.73999999999995</v>
      </c>
      <c r="N47" s="102">
        <v>332.55999999999995</v>
      </c>
      <c r="O47" s="102">
        <v>291.57</v>
      </c>
      <c r="P47" s="102">
        <v>280.56</v>
      </c>
      <c r="Q47" s="102">
        <v>277.74</v>
      </c>
      <c r="R47" s="102">
        <v>247.77</v>
      </c>
      <c r="S47" s="102">
        <v>234.93999999999997</v>
      </c>
      <c r="T47" s="102">
        <v>240.89000000000001</v>
      </c>
      <c r="U47" s="102">
        <v>246.19</v>
      </c>
      <c r="V47" s="102">
        <v>246.7</v>
      </c>
      <c r="W47" s="102">
        <v>319.85999999999996</v>
      </c>
      <c r="X47" s="102">
        <v>406.13000000000005</v>
      </c>
      <c r="Y47" s="102">
        <v>336.43</v>
      </c>
      <c r="Z47" s="102">
        <v>380.79999999999995</v>
      </c>
      <c r="AB47" s="100">
        <f t="shared" si="52"/>
        <v>-0.44625639070112744</v>
      </c>
      <c r="AC47" s="100">
        <f t="shared" si="53"/>
        <v>-14.511210192650093</v>
      </c>
      <c r="AD47" s="100">
        <f t="shared" si="54"/>
        <v>5.7290737510829803</v>
      </c>
      <c r="AE47" s="100">
        <f t="shared" si="55"/>
        <v>2.883907714903744</v>
      </c>
      <c r="AF47" s="215"/>
      <c r="AG47" s="100">
        <f t="shared" si="56"/>
        <v>13.188479029813022</v>
      </c>
    </row>
    <row r="48" spans="1:34" ht="18.75" customHeight="1">
      <c r="A48" s="60" t="s">
        <v>47</v>
      </c>
      <c r="B48" s="102">
        <v>115.12</v>
      </c>
      <c r="C48" s="102">
        <v>107.10000000000001</v>
      </c>
      <c r="D48" s="102">
        <v>145.03200000000001</v>
      </c>
      <c r="E48" s="102">
        <v>113.68199999999999</v>
      </c>
      <c r="F48" s="102">
        <v>102.926</v>
      </c>
      <c r="G48" s="102">
        <v>77.8</v>
      </c>
      <c r="H48" s="102">
        <v>57.180000000000007</v>
      </c>
      <c r="I48" s="102">
        <v>49.31</v>
      </c>
      <c r="J48" s="102">
        <v>42.122999999999998</v>
      </c>
      <c r="K48" s="102">
        <v>29.989999999999995</v>
      </c>
      <c r="L48" s="102">
        <v>34.084000000000003</v>
      </c>
      <c r="M48" s="102">
        <v>32.381999999999998</v>
      </c>
      <c r="N48" s="102">
        <v>38.74</v>
      </c>
      <c r="O48" s="102">
        <v>30.079999999999995</v>
      </c>
      <c r="P48" s="102">
        <v>33.659999999999997</v>
      </c>
      <c r="Q48" s="102">
        <v>50.77</v>
      </c>
      <c r="R48" s="102">
        <v>50.38000000000001</v>
      </c>
      <c r="S48" s="102">
        <v>57.38</v>
      </c>
      <c r="T48" s="102">
        <v>57.23</v>
      </c>
      <c r="U48" s="102">
        <v>62.25</v>
      </c>
      <c r="V48" s="102">
        <v>62.849999999999994</v>
      </c>
      <c r="W48" s="102">
        <v>64.650000000000006</v>
      </c>
      <c r="X48" s="102">
        <v>78.290000000000006</v>
      </c>
      <c r="Y48" s="102">
        <v>77.497</v>
      </c>
      <c r="Z48" s="102">
        <v>92.7</v>
      </c>
      <c r="AB48" s="100">
        <f t="shared" si="52"/>
        <v>-0.89846690435200216</v>
      </c>
      <c r="AC48" s="100">
        <f t="shared" si="53"/>
        <v>-7.5374720027990172</v>
      </c>
      <c r="AD48" s="100">
        <f t="shared" si="54"/>
        <v>-15.215943432608602</v>
      </c>
      <c r="AE48" s="100">
        <f t="shared" si="55"/>
        <v>7.4082890022492576</v>
      </c>
      <c r="AF48" s="215"/>
      <c r="AG48" s="100">
        <f t="shared" si="56"/>
        <v>19.617533581945111</v>
      </c>
    </row>
    <row r="49" spans="1:33" ht="18.75" customHeight="1">
      <c r="A49" s="60" t="s">
        <v>48</v>
      </c>
      <c r="B49" s="102">
        <v>312.8</v>
      </c>
      <c r="C49" s="102">
        <v>311.74</v>
      </c>
      <c r="D49" s="102">
        <v>315.7</v>
      </c>
      <c r="E49" s="102">
        <v>315.44</v>
      </c>
      <c r="F49" s="102">
        <v>318.26</v>
      </c>
      <c r="G49" s="102">
        <v>240.11</v>
      </c>
      <c r="H49" s="102">
        <v>277.2</v>
      </c>
      <c r="I49" s="102">
        <v>311.88</v>
      </c>
      <c r="J49" s="102">
        <v>300.91000000000003</v>
      </c>
      <c r="K49" s="102">
        <v>256.86</v>
      </c>
      <c r="L49" s="102">
        <v>284.99</v>
      </c>
      <c r="M49" s="102">
        <v>293.39999999999998</v>
      </c>
      <c r="N49" s="102">
        <v>297.43</v>
      </c>
      <c r="O49" s="102">
        <v>269.51</v>
      </c>
      <c r="P49" s="102">
        <v>288.70999999999998</v>
      </c>
      <c r="Q49" s="102">
        <v>275.54999999999995</v>
      </c>
      <c r="R49" s="102">
        <v>275.55</v>
      </c>
      <c r="S49" s="102">
        <v>237.1</v>
      </c>
      <c r="T49" s="102">
        <v>269.31</v>
      </c>
      <c r="U49" s="102">
        <v>246.27</v>
      </c>
      <c r="V49" s="102">
        <v>288.88</v>
      </c>
      <c r="W49" s="102">
        <v>338.88</v>
      </c>
      <c r="X49" s="102">
        <v>287.18</v>
      </c>
      <c r="Y49" s="102">
        <v>355.67</v>
      </c>
      <c r="Z49" s="102">
        <v>270.98</v>
      </c>
      <c r="AB49" s="100">
        <f t="shared" si="52"/>
        <v>-0.59621136074435865</v>
      </c>
      <c r="AC49" s="100">
        <f t="shared" si="53"/>
        <v>-5.1518857692842701</v>
      </c>
      <c r="AD49" s="100">
        <f t="shared" si="54"/>
        <v>3.4865418732178188</v>
      </c>
      <c r="AE49" s="100">
        <f t="shared" si="55"/>
        <v>-0.35941736192226514</v>
      </c>
      <c r="AF49" s="215"/>
      <c r="AG49" s="100">
        <f t="shared" si="56"/>
        <v>-23.811398206202377</v>
      </c>
    </row>
    <row r="50" spans="1:33" ht="18.75" customHeight="1">
      <c r="A50" s="60" t="s">
        <v>49</v>
      </c>
      <c r="B50" s="102">
        <v>839.61</v>
      </c>
      <c r="C50" s="102">
        <v>968.96999999999991</v>
      </c>
      <c r="D50" s="102">
        <v>1001.07</v>
      </c>
      <c r="E50" s="102">
        <v>1021.08</v>
      </c>
      <c r="F50" s="102">
        <v>1014.5500000000001</v>
      </c>
      <c r="G50" s="102">
        <v>936.56999999999994</v>
      </c>
      <c r="H50" s="102">
        <v>964.05</v>
      </c>
      <c r="I50" s="102">
        <v>978.27999999999986</v>
      </c>
      <c r="J50" s="102">
        <v>1053.8200000000002</v>
      </c>
      <c r="K50" s="102">
        <v>1118.78</v>
      </c>
      <c r="L50" s="102">
        <v>1151.52</v>
      </c>
      <c r="M50" s="102">
        <v>1090.69</v>
      </c>
      <c r="N50" s="102">
        <v>1109.96</v>
      </c>
      <c r="O50" s="102">
        <v>1148.7</v>
      </c>
      <c r="P50" s="102">
        <v>1127.51</v>
      </c>
      <c r="Q50" s="102">
        <v>1227.5900000000001</v>
      </c>
      <c r="R50" s="102">
        <v>1235.3799999999999</v>
      </c>
      <c r="S50" s="102">
        <v>1194.3499999999999</v>
      </c>
      <c r="T50" s="102">
        <v>1294.67</v>
      </c>
      <c r="U50" s="102">
        <v>1294.2400000000002</v>
      </c>
      <c r="V50" s="102">
        <v>1335.7399999999998</v>
      </c>
      <c r="W50" s="102">
        <v>1505.89</v>
      </c>
      <c r="X50" s="102">
        <v>1611.1399999999999</v>
      </c>
      <c r="Y50" s="102">
        <v>1928.4499999999998</v>
      </c>
      <c r="Z50" s="102">
        <v>1888.0619999999999</v>
      </c>
      <c r="AB50" s="100">
        <f t="shared" si="52"/>
        <v>3.4341882292476589</v>
      </c>
      <c r="AC50" s="100">
        <f t="shared" si="53"/>
        <v>2.2097975306406337</v>
      </c>
      <c r="AD50" s="100">
        <f t="shared" si="54"/>
        <v>4.2188432646306451</v>
      </c>
      <c r="AE50" s="100">
        <f t="shared" si="55"/>
        <v>3.5950279384568296</v>
      </c>
      <c r="AF50" s="215"/>
      <c r="AG50" s="100">
        <f t="shared" si="56"/>
        <v>-2.0943244574658366</v>
      </c>
    </row>
    <row r="51" spans="1:33" ht="18.75" customHeight="1">
      <c r="A51" s="60" t="s">
        <v>50</v>
      </c>
      <c r="B51" s="102">
        <v>112.85</v>
      </c>
      <c r="C51" s="102">
        <v>112.92</v>
      </c>
      <c r="D51" s="102">
        <v>88.66</v>
      </c>
      <c r="E51" s="102">
        <v>94.02</v>
      </c>
      <c r="F51" s="102">
        <v>124.6</v>
      </c>
      <c r="G51" s="102">
        <v>84.039999999999992</v>
      </c>
      <c r="H51" s="102">
        <v>150.72999999999999</v>
      </c>
      <c r="I51" s="102">
        <v>160.571</v>
      </c>
      <c r="J51" s="102">
        <v>114.57000000000001</v>
      </c>
      <c r="K51" s="102">
        <v>100.07000000000001</v>
      </c>
      <c r="L51" s="102">
        <v>110.39999999999999</v>
      </c>
      <c r="M51" s="102">
        <v>104.83</v>
      </c>
      <c r="N51" s="102">
        <v>89.41</v>
      </c>
      <c r="O51" s="102">
        <v>160.35</v>
      </c>
      <c r="P51" s="102">
        <v>110.08</v>
      </c>
      <c r="Q51" s="102">
        <v>100.33</v>
      </c>
      <c r="R51" s="102">
        <v>142.41999999999999</v>
      </c>
      <c r="S51" s="102">
        <v>126.72000000000001</v>
      </c>
      <c r="T51" s="102">
        <v>122.33999999999999</v>
      </c>
      <c r="U51" s="102">
        <v>135.15</v>
      </c>
      <c r="V51" s="102">
        <v>98.69</v>
      </c>
      <c r="W51" s="102">
        <v>107.13000000000001</v>
      </c>
      <c r="X51" s="102">
        <v>125.48</v>
      </c>
      <c r="Y51" s="102">
        <v>179.87</v>
      </c>
      <c r="Z51" s="102">
        <v>176.77</v>
      </c>
      <c r="AB51" s="100">
        <f t="shared" si="52"/>
        <v>1.8875513296814583</v>
      </c>
      <c r="AC51" s="100">
        <f t="shared" si="53"/>
        <v>-5.7249229408730447</v>
      </c>
      <c r="AD51" s="100">
        <f t="shared" si="54"/>
        <v>5.6079484192565365</v>
      </c>
      <c r="AE51" s="100">
        <f t="shared" si="55"/>
        <v>3.4195921196008117</v>
      </c>
      <c r="AF51" s="215"/>
      <c r="AG51" s="100">
        <f t="shared" si="56"/>
        <v>-1.7234669483515839</v>
      </c>
    </row>
    <row r="52" spans="1:33" ht="18.75" customHeight="1">
      <c r="A52" s="60" t="s">
        <v>51</v>
      </c>
      <c r="B52" s="102">
        <v>864.71</v>
      </c>
      <c r="C52" s="102">
        <v>813.02</v>
      </c>
      <c r="D52" s="102">
        <v>794.66</v>
      </c>
      <c r="E52" s="102">
        <v>833.57999999999981</v>
      </c>
      <c r="F52" s="102">
        <v>899.66000000000008</v>
      </c>
      <c r="G52" s="102">
        <v>825.7</v>
      </c>
      <c r="H52" s="102">
        <v>875.88</v>
      </c>
      <c r="I52" s="102">
        <v>808.38</v>
      </c>
      <c r="J52" s="102">
        <v>857.16</v>
      </c>
      <c r="K52" s="102">
        <v>864.3</v>
      </c>
      <c r="L52" s="102">
        <v>854.87</v>
      </c>
      <c r="M52" s="102">
        <v>909.56</v>
      </c>
      <c r="N52" s="102">
        <v>833.31</v>
      </c>
      <c r="O52" s="102">
        <v>989.3599999999999</v>
      </c>
      <c r="P52" s="102">
        <v>965.40000000000009</v>
      </c>
      <c r="Q52" s="102">
        <v>1123.56</v>
      </c>
      <c r="R52" s="102">
        <v>1118.5500000000002</v>
      </c>
      <c r="S52" s="102">
        <v>1442.77</v>
      </c>
      <c r="T52" s="102">
        <v>1406.28</v>
      </c>
      <c r="U52" s="102">
        <v>1633.9499999999998</v>
      </c>
      <c r="V52" s="102">
        <v>1658.94</v>
      </c>
      <c r="W52" s="102">
        <v>2265.5000000000005</v>
      </c>
      <c r="X52" s="102">
        <v>2325.2199999999998</v>
      </c>
      <c r="Y52" s="102">
        <v>2678.3399999999997</v>
      </c>
      <c r="Z52" s="102">
        <v>2759.12</v>
      </c>
      <c r="AB52" s="100">
        <f t="shared" si="52"/>
        <v>4.9532370140311199</v>
      </c>
      <c r="AC52" s="100">
        <f t="shared" si="53"/>
        <v>-0.91900468380891054</v>
      </c>
      <c r="AD52" s="100">
        <f t="shared" si="54"/>
        <v>0.69677423768221836</v>
      </c>
      <c r="AE52" s="100">
        <f t="shared" si="55"/>
        <v>8.7296258948566408</v>
      </c>
      <c r="AF52" s="215"/>
      <c r="AG52" s="100">
        <f t="shared" si="56"/>
        <v>3.0160472531493463</v>
      </c>
    </row>
    <row r="53" spans="1:33" ht="18.75" customHeight="1">
      <c r="A53" s="60" t="s">
        <v>52</v>
      </c>
      <c r="B53" s="102">
        <v>827.34</v>
      </c>
      <c r="C53" s="102">
        <v>1017.3800000000001</v>
      </c>
      <c r="D53" s="102">
        <v>772.96</v>
      </c>
      <c r="E53" s="102">
        <v>839.33</v>
      </c>
      <c r="F53" s="102">
        <v>822.17000000000007</v>
      </c>
      <c r="G53" s="102">
        <v>781.4</v>
      </c>
      <c r="H53" s="102">
        <v>838.96</v>
      </c>
      <c r="I53" s="102">
        <v>692.21999999999991</v>
      </c>
      <c r="J53" s="102">
        <v>678.43000000000006</v>
      </c>
      <c r="K53" s="102">
        <v>657.01</v>
      </c>
      <c r="L53" s="102">
        <v>779.6099999999999</v>
      </c>
      <c r="M53" s="102">
        <v>636.16</v>
      </c>
      <c r="N53" s="102">
        <v>640.41999999999996</v>
      </c>
      <c r="O53" s="102">
        <v>718.2</v>
      </c>
      <c r="P53" s="102">
        <v>685.27</v>
      </c>
      <c r="Q53" s="102">
        <v>822.35</v>
      </c>
      <c r="R53" s="102">
        <v>723.53000000000009</v>
      </c>
      <c r="S53" s="102">
        <v>822.89999999999986</v>
      </c>
      <c r="T53" s="102">
        <v>826.63000000000011</v>
      </c>
      <c r="U53" s="102">
        <v>894.11</v>
      </c>
      <c r="V53" s="102">
        <v>933.9</v>
      </c>
      <c r="W53" s="102">
        <v>1129.5300000000002</v>
      </c>
      <c r="X53" s="102">
        <v>1203.78</v>
      </c>
      <c r="Y53" s="102">
        <v>1432.1499999999999</v>
      </c>
      <c r="Z53" s="102">
        <v>1362.59</v>
      </c>
      <c r="AB53" s="100">
        <f t="shared" si="52"/>
        <v>2.100620701562006</v>
      </c>
      <c r="AC53" s="100">
        <f t="shared" si="53"/>
        <v>-1.1360684951976396</v>
      </c>
      <c r="AD53" s="100">
        <f t="shared" si="54"/>
        <v>-4.5857241931590575E-2</v>
      </c>
      <c r="AE53" s="100">
        <f t="shared" si="55"/>
        <v>4.0688024101878772</v>
      </c>
      <c r="AF53" s="215"/>
      <c r="AG53" s="100">
        <f t="shared" si="56"/>
        <v>-4.8570331320043261</v>
      </c>
    </row>
    <row r="54" spans="1:33" ht="18.75" customHeight="1">
      <c r="A54" s="60" t="s">
        <v>53</v>
      </c>
      <c r="B54" s="102">
        <v>32</v>
      </c>
      <c r="C54" s="102">
        <v>19.329999999999998</v>
      </c>
      <c r="D54" s="102">
        <v>20.48</v>
      </c>
      <c r="E54" s="102">
        <v>24.82</v>
      </c>
      <c r="F54" s="102">
        <v>39.6</v>
      </c>
      <c r="G54" s="102">
        <v>55.72</v>
      </c>
      <c r="H54" s="102">
        <v>60.87</v>
      </c>
      <c r="I54" s="102">
        <v>49.18</v>
      </c>
      <c r="J54" s="102">
        <v>57.02</v>
      </c>
      <c r="K54" s="102">
        <v>59.63</v>
      </c>
      <c r="L54" s="102">
        <v>58.01</v>
      </c>
      <c r="M54" s="102">
        <v>56.65</v>
      </c>
      <c r="N54" s="102">
        <v>42.75</v>
      </c>
      <c r="O54" s="102">
        <v>72.03</v>
      </c>
      <c r="P54" s="102">
        <v>64.66</v>
      </c>
      <c r="Q54" s="102">
        <v>94.53</v>
      </c>
      <c r="R54" s="102">
        <v>86.57</v>
      </c>
      <c r="S54" s="102">
        <v>121.25</v>
      </c>
      <c r="T54" s="102">
        <v>104.09</v>
      </c>
      <c r="U54" s="102">
        <v>89.68</v>
      </c>
      <c r="V54" s="102">
        <v>71.67</v>
      </c>
      <c r="W54" s="102">
        <v>119.53</v>
      </c>
      <c r="X54" s="102">
        <v>129.13999999999999</v>
      </c>
      <c r="Y54" s="102">
        <v>207.07</v>
      </c>
      <c r="Z54" s="102">
        <v>173.84</v>
      </c>
      <c r="AB54" s="100">
        <f t="shared" si="52"/>
        <v>7.3062428311442051</v>
      </c>
      <c r="AC54" s="100">
        <f t="shared" si="53"/>
        <v>11.730624421745706</v>
      </c>
      <c r="AD54" s="100">
        <f t="shared" si="54"/>
        <v>0.80877829459315986</v>
      </c>
      <c r="AE54" s="100">
        <f t="shared" si="55"/>
        <v>8.1549008256724953</v>
      </c>
      <c r="AF54" s="215"/>
      <c r="AG54" s="100">
        <f t="shared" si="56"/>
        <v>-16.047713333655281</v>
      </c>
    </row>
    <row r="55" spans="1:33" ht="18.75" customHeight="1">
      <c r="A55" s="60" t="s">
        <v>54</v>
      </c>
      <c r="B55" s="102">
        <v>18.63</v>
      </c>
      <c r="C55" s="102">
        <v>16.350000000000001</v>
      </c>
      <c r="D55" s="102">
        <v>16.815000000000001</v>
      </c>
      <c r="E55" s="102">
        <v>19.78</v>
      </c>
      <c r="F55" s="102">
        <v>34.590000000000003</v>
      </c>
      <c r="G55" s="102">
        <v>33.24</v>
      </c>
      <c r="H55" s="102">
        <v>33.25</v>
      </c>
      <c r="I55" s="102">
        <v>19.34</v>
      </c>
      <c r="J55" s="102">
        <v>21.74</v>
      </c>
      <c r="K55" s="102">
        <v>27.73</v>
      </c>
      <c r="L55" s="102">
        <v>36.28</v>
      </c>
      <c r="M55" s="102">
        <v>38.589999999999996</v>
      </c>
      <c r="N55" s="102">
        <v>34.340000000000003</v>
      </c>
      <c r="O55" s="102">
        <v>37.15</v>
      </c>
      <c r="P55" s="102">
        <v>42.46</v>
      </c>
      <c r="Q55" s="102">
        <v>44.59</v>
      </c>
      <c r="R55" s="102">
        <v>49.11</v>
      </c>
      <c r="S55" s="102">
        <v>51.48</v>
      </c>
      <c r="T55" s="102">
        <v>53.31</v>
      </c>
      <c r="U55" s="102">
        <v>56.28</v>
      </c>
      <c r="V55" s="102">
        <v>55.35</v>
      </c>
      <c r="W55" s="102">
        <v>90.83</v>
      </c>
      <c r="X55" s="102">
        <v>98.27000000000001</v>
      </c>
      <c r="Y55" s="102">
        <v>143.78000000000003</v>
      </c>
      <c r="Z55" s="102">
        <v>131.22000000000003</v>
      </c>
      <c r="AB55" s="100">
        <f t="shared" si="52"/>
        <v>8.4737029296552571</v>
      </c>
      <c r="AC55" s="100">
        <f t="shared" si="53"/>
        <v>12.276698069937787</v>
      </c>
      <c r="AD55" s="100">
        <f t="shared" si="54"/>
        <v>1.765659788920626</v>
      </c>
      <c r="AE55" s="100">
        <f t="shared" si="55"/>
        <v>9.6177569460262688</v>
      </c>
      <c r="AF55" s="215"/>
      <c r="AG55" s="100">
        <f t="shared" si="56"/>
        <v>-8.7355682292391155</v>
      </c>
    </row>
    <row r="56" spans="1:33" ht="18.75" customHeight="1">
      <c r="A56" s="114" t="s">
        <v>55</v>
      </c>
      <c r="B56" s="115">
        <v>2417.9600000000005</v>
      </c>
      <c r="C56" s="115">
        <v>2649.52</v>
      </c>
      <c r="D56" s="115">
        <v>2475.27</v>
      </c>
      <c r="E56" s="115">
        <v>2430.86</v>
      </c>
      <c r="F56" s="115">
        <v>2614.1099999999997</v>
      </c>
      <c r="G56" s="115">
        <v>2674.38</v>
      </c>
      <c r="H56" s="115">
        <v>2603.8999999999996</v>
      </c>
      <c r="I56" s="115">
        <v>2757.66</v>
      </c>
      <c r="J56" s="115">
        <v>2934.95</v>
      </c>
      <c r="K56" s="115">
        <v>2675.45</v>
      </c>
      <c r="L56" s="115">
        <v>2691.27</v>
      </c>
      <c r="M56" s="115">
        <v>2790.42</v>
      </c>
      <c r="N56" s="115">
        <v>2862.0599999999995</v>
      </c>
      <c r="O56" s="115">
        <v>2824.9700000000003</v>
      </c>
      <c r="P56" s="115">
        <v>2950.6000000000004</v>
      </c>
      <c r="Q56" s="115">
        <v>2887.8799999999997</v>
      </c>
      <c r="R56" s="115">
        <v>2727.11</v>
      </c>
      <c r="S56" s="115">
        <v>2927.38</v>
      </c>
      <c r="T56" s="115">
        <v>2919.94</v>
      </c>
      <c r="U56" s="115">
        <v>3033.38</v>
      </c>
      <c r="V56" s="115">
        <v>3005.7799999999997</v>
      </c>
      <c r="W56" s="115">
        <v>3036.9199999999996</v>
      </c>
      <c r="X56" s="115">
        <v>3717.4599999999996</v>
      </c>
      <c r="Y56" s="115">
        <v>4163.29</v>
      </c>
      <c r="Z56" s="115">
        <v>4162.29</v>
      </c>
      <c r="AB56" s="97">
        <f t="shared" si="52"/>
        <v>2.2888904262607923</v>
      </c>
      <c r="AC56" s="97">
        <f t="shared" si="53"/>
        <v>2.0363231955928818</v>
      </c>
      <c r="AD56" s="97">
        <f t="shared" si="54"/>
        <v>0.12599177056542565</v>
      </c>
      <c r="AE56" s="97">
        <f t="shared" si="55"/>
        <v>3.1636716186979941</v>
      </c>
      <c r="AF56" s="215"/>
      <c r="AG56" s="97">
        <f t="shared" si="56"/>
        <v>-2.4019465374739691E-2</v>
      </c>
    </row>
    <row r="57" spans="1:33" ht="18.75" customHeight="1">
      <c r="A57" s="60" t="s">
        <v>56</v>
      </c>
      <c r="B57" s="102">
        <v>1627.0000000000002</v>
      </c>
      <c r="C57" s="102">
        <v>1851.58</v>
      </c>
      <c r="D57" s="102">
        <v>1627.98</v>
      </c>
      <c r="E57" s="102">
        <v>1619.4099999999999</v>
      </c>
      <c r="F57" s="102">
        <v>1788.5</v>
      </c>
      <c r="G57" s="102">
        <v>1825.8799999999999</v>
      </c>
      <c r="H57" s="102">
        <v>1780.2099999999998</v>
      </c>
      <c r="I57" s="102">
        <v>1891.77</v>
      </c>
      <c r="J57" s="102">
        <v>1991.82</v>
      </c>
      <c r="K57" s="102">
        <v>1833.91</v>
      </c>
      <c r="L57" s="102">
        <v>1889.8899999999999</v>
      </c>
      <c r="M57" s="102">
        <v>1952.9699999999998</v>
      </c>
      <c r="N57" s="102">
        <v>1940.64</v>
      </c>
      <c r="O57" s="102">
        <v>1911.69</v>
      </c>
      <c r="P57" s="102">
        <v>1954.6700000000003</v>
      </c>
      <c r="Q57" s="102">
        <v>1949.8599999999997</v>
      </c>
      <c r="R57" s="102">
        <v>1883.8</v>
      </c>
      <c r="S57" s="102">
        <v>2000.07</v>
      </c>
      <c r="T57" s="102">
        <v>1978.7800000000002</v>
      </c>
      <c r="U57" s="102">
        <v>2106.25</v>
      </c>
      <c r="V57" s="102">
        <v>2079.2000000000003</v>
      </c>
      <c r="W57" s="102">
        <v>2091.59</v>
      </c>
      <c r="X57" s="102">
        <v>2453.7399999999993</v>
      </c>
      <c r="Y57" s="102">
        <v>2679.38</v>
      </c>
      <c r="Z57" s="102">
        <v>2786.0299999999997</v>
      </c>
      <c r="AB57" s="100">
        <f t="shared" si="52"/>
        <v>2.2664686918159038</v>
      </c>
      <c r="AC57" s="100">
        <f t="shared" si="53"/>
        <v>2.3332897333314895</v>
      </c>
      <c r="AD57" s="100">
        <f t="shared" si="54"/>
        <v>0.69151124790161056</v>
      </c>
      <c r="AE57" s="100">
        <f t="shared" si="55"/>
        <v>2.8109170485434598</v>
      </c>
      <c r="AF57" s="215"/>
      <c r="AG57" s="100">
        <f t="shared" si="56"/>
        <v>3.9803984503877627</v>
      </c>
    </row>
    <row r="58" spans="1:33" ht="18.75" customHeight="1">
      <c r="A58" s="116" t="s">
        <v>57</v>
      </c>
      <c r="B58" s="102">
        <v>445.99</v>
      </c>
      <c r="C58" s="102">
        <v>477.01</v>
      </c>
      <c r="D58" s="102">
        <v>477.78999999999996</v>
      </c>
      <c r="E58" s="102">
        <v>548.56999999999994</v>
      </c>
      <c r="F58" s="102">
        <v>647.01</v>
      </c>
      <c r="G58" s="102">
        <v>681.67</v>
      </c>
      <c r="H58" s="102">
        <v>544.51</v>
      </c>
      <c r="I58" s="102">
        <v>599.35</v>
      </c>
      <c r="J58" s="102">
        <v>680.32999999999993</v>
      </c>
      <c r="K58" s="102">
        <v>553.84</v>
      </c>
      <c r="L58" s="102">
        <v>601.03</v>
      </c>
      <c r="M58" s="102">
        <v>657.38</v>
      </c>
      <c r="N58" s="102">
        <v>603.1</v>
      </c>
      <c r="O58" s="102">
        <v>547.19000000000005</v>
      </c>
      <c r="P58" s="102">
        <v>647.36</v>
      </c>
      <c r="Q58" s="102">
        <v>656.76</v>
      </c>
      <c r="R58" s="102">
        <v>643.07000000000005</v>
      </c>
      <c r="S58" s="102">
        <v>646.17000000000007</v>
      </c>
      <c r="T58" s="102">
        <v>625.92000000000007</v>
      </c>
      <c r="U58" s="102">
        <v>665.64</v>
      </c>
      <c r="V58" s="102">
        <v>659.56</v>
      </c>
      <c r="W58" s="102">
        <v>630.09</v>
      </c>
      <c r="X58" s="102">
        <v>715.4</v>
      </c>
      <c r="Y58" s="102">
        <v>814.07999999999993</v>
      </c>
      <c r="Z58" s="102">
        <v>856.81</v>
      </c>
      <c r="AB58" s="100">
        <f t="shared" si="52"/>
        <v>2.7578420201440856</v>
      </c>
      <c r="AC58" s="100">
        <f t="shared" si="53"/>
        <v>8.8553584051933143</v>
      </c>
      <c r="AD58" s="100">
        <f t="shared" si="54"/>
        <v>-2.4865787815918194</v>
      </c>
      <c r="AE58" s="100">
        <f t="shared" si="55"/>
        <v>2.5649965498729888</v>
      </c>
      <c r="AF58" s="215"/>
      <c r="AG58" s="100">
        <f t="shared" si="56"/>
        <v>5.2488698899371098</v>
      </c>
    </row>
    <row r="59" spans="1:33" ht="18.75" customHeight="1">
      <c r="A59" s="116" t="s">
        <v>58</v>
      </c>
      <c r="B59" s="102">
        <v>458.31</v>
      </c>
      <c r="C59" s="102">
        <v>556.35</v>
      </c>
      <c r="D59" s="102">
        <v>419.43</v>
      </c>
      <c r="E59" s="102">
        <v>403.16</v>
      </c>
      <c r="F59" s="102">
        <v>425.53</v>
      </c>
      <c r="G59" s="102">
        <v>463.94</v>
      </c>
      <c r="H59" s="102">
        <v>501.07</v>
      </c>
      <c r="I59" s="102">
        <v>509.57</v>
      </c>
      <c r="J59" s="102">
        <v>508.55</v>
      </c>
      <c r="K59" s="102">
        <v>508.4</v>
      </c>
      <c r="L59" s="102">
        <v>503.01</v>
      </c>
      <c r="M59" s="102">
        <v>505.68</v>
      </c>
      <c r="N59" s="102">
        <v>576.46</v>
      </c>
      <c r="O59" s="102">
        <v>586.72</v>
      </c>
      <c r="P59" s="102">
        <v>543.54</v>
      </c>
      <c r="Q59" s="102">
        <v>500.39</v>
      </c>
      <c r="R59" s="102">
        <v>496.07</v>
      </c>
      <c r="S59" s="102">
        <v>567.97</v>
      </c>
      <c r="T59" s="102">
        <v>565.68999999999994</v>
      </c>
      <c r="U59" s="102">
        <v>644.41999999999996</v>
      </c>
      <c r="V59" s="102">
        <v>638.62</v>
      </c>
      <c r="W59" s="102">
        <v>595.35</v>
      </c>
      <c r="X59" s="102">
        <v>687.41</v>
      </c>
      <c r="Y59" s="102">
        <v>797.31000000000006</v>
      </c>
      <c r="Z59" s="102">
        <v>782.14</v>
      </c>
      <c r="AB59" s="100">
        <f t="shared" si="52"/>
        <v>2.2520165908632706</v>
      </c>
      <c r="AC59" s="100">
        <f t="shared" si="53"/>
        <v>0.24448683230466894</v>
      </c>
      <c r="AD59" s="100">
        <f t="shared" si="54"/>
        <v>1.6302421091645147</v>
      </c>
      <c r="AE59" s="100">
        <f t="shared" si="55"/>
        <v>3.2032609002908163</v>
      </c>
      <c r="AF59" s="215"/>
      <c r="AG59" s="100">
        <f t="shared" si="56"/>
        <v>-1.9026476527323213</v>
      </c>
    </row>
    <row r="60" spans="1:33" ht="18.75" customHeight="1">
      <c r="A60" s="116" t="s">
        <v>59</v>
      </c>
      <c r="B60" s="102">
        <v>218.26</v>
      </c>
      <c r="C60" s="102">
        <v>263.86</v>
      </c>
      <c r="D60" s="102">
        <v>253.21</v>
      </c>
      <c r="E60" s="102">
        <v>212.76</v>
      </c>
      <c r="F60" s="102">
        <v>210.42</v>
      </c>
      <c r="G60" s="102">
        <v>173.65</v>
      </c>
      <c r="H60" s="102">
        <v>221.74</v>
      </c>
      <c r="I60" s="102">
        <v>218.60999999999999</v>
      </c>
      <c r="J60" s="102">
        <v>207.71</v>
      </c>
      <c r="K60" s="102">
        <v>201.13</v>
      </c>
      <c r="L60" s="102">
        <v>200.67000000000002</v>
      </c>
      <c r="M60" s="102">
        <v>177.70000000000002</v>
      </c>
      <c r="N60" s="102">
        <v>165.78</v>
      </c>
      <c r="O60" s="102">
        <v>153.62</v>
      </c>
      <c r="P60" s="102">
        <v>164.64000000000001</v>
      </c>
      <c r="Q60" s="102">
        <v>173.36</v>
      </c>
      <c r="R60" s="102">
        <v>153.64999999999998</v>
      </c>
      <c r="S60" s="102">
        <v>168.63</v>
      </c>
      <c r="T60" s="102">
        <v>187.2</v>
      </c>
      <c r="U60" s="102">
        <v>176.29</v>
      </c>
      <c r="V60" s="102">
        <v>172.35</v>
      </c>
      <c r="W60" s="102">
        <v>206.36</v>
      </c>
      <c r="X60" s="102">
        <v>227.44</v>
      </c>
      <c r="Y60" s="102">
        <v>173.39</v>
      </c>
      <c r="Z60" s="102">
        <v>241.64</v>
      </c>
      <c r="AB60" s="100">
        <f t="shared" si="52"/>
        <v>0.42490853132597373</v>
      </c>
      <c r="AC60" s="100">
        <f t="shared" si="53"/>
        <v>-4.4699230976310123</v>
      </c>
      <c r="AD60" s="100">
        <f t="shared" si="54"/>
        <v>2.9346358833661546</v>
      </c>
      <c r="AE60" s="100">
        <f t="shared" si="55"/>
        <v>1.3358961796328783</v>
      </c>
      <c r="AF60" s="215"/>
      <c r="AG60" s="100">
        <f t="shared" si="56"/>
        <v>39.362131610819546</v>
      </c>
    </row>
    <row r="61" spans="1:33" ht="18.75" customHeight="1">
      <c r="A61" s="116" t="s">
        <v>60</v>
      </c>
      <c r="B61" s="102">
        <v>372.12</v>
      </c>
      <c r="C61" s="102">
        <v>388.34</v>
      </c>
      <c r="D61" s="102">
        <v>338.19</v>
      </c>
      <c r="E61" s="102">
        <v>337.71</v>
      </c>
      <c r="F61" s="102">
        <v>369.99</v>
      </c>
      <c r="G61" s="102">
        <v>381.81</v>
      </c>
      <c r="H61" s="102">
        <v>379.95</v>
      </c>
      <c r="I61" s="102">
        <v>436.58</v>
      </c>
      <c r="J61" s="102">
        <v>452.51</v>
      </c>
      <c r="K61" s="102">
        <v>449.94</v>
      </c>
      <c r="L61" s="102">
        <v>474.37</v>
      </c>
      <c r="M61" s="102">
        <v>485.12</v>
      </c>
      <c r="N61" s="102">
        <v>487.42</v>
      </c>
      <c r="O61" s="102">
        <v>517</v>
      </c>
      <c r="P61" s="102">
        <v>496.01</v>
      </c>
      <c r="Q61" s="102">
        <v>522.92999999999995</v>
      </c>
      <c r="R61" s="102">
        <v>488.3</v>
      </c>
      <c r="S61" s="102">
        <v>515.92999999999995</v>
      </c>
      <c r="T61" s="102">
        <v>501.68</v>
      </c>
      <c r="U61" s="102">
        <v>519.32000000000005</v>
      </c>
      <c r="V61" s="102">
        <v>511.63</v>
      </c>
      <c r="W61" s="102">
        <v>562.59</v>
      </c>
      <c r="X61" s="102">
        <v>715.81</v>
      </c>
      <c r="Y61" s="102">
        <v>780.5</v>
      </c>
      <c r="Z61" s="102">
        <v>799.46</v>
      </c>
      <c r="AB61" s="100">
        <f t="shared" si="52"/>
        <v>3.2376409248010551</v>
      </c>
      <c r="AC61" s="100">
        <f t="shared" si="53"/>
        <v>0.51545833428621179</v>
      </c>
      <c r="AD61" s="100">
        <f t="shared" si="54"/>
        <v>4.4369026902302489</v>
      </c>
      <c r="AE61" s="100">
        <f t="shared" si="55"/>
        <v>3.7985757657538421</v>
      </c>
      <c r="AF61" s="215"/>
      <c r="AG61" s="100">
        <f t="shared" si="56"/>
        <v>2.4292120435618241</v>
      </c>
    </row>
    <row r="62" spans="1:33" ht="18.75" customHeight="1">
      <c r="A62" s="116" t="s">
        <v>61</v>
      </c>
      <c r="B62" s="102">
        <v>132.32000000000028</v>
      </c>
      <c r="C62" s="102">
        <v>166.01999999999992</v>
      </c>
      <c r="D62" s="102">
        <v>139.35999999999996</v>
      </c>
      <c r="E62" s="102">
        <v>117.20999999999987</v>
      </c>
      <c r="F62" s="102">
        <v>135.55000000000007</v>
      </c>
      <c r="G62" s="102">
        <v>124.81</v>
      </c>
      <c r="H62" s="102">
        <v>132.93999999999988</v>
      </c>
      <c r="I62" s="102">
        <v>127.66000000000014</v>
      </c>
      <c r="J62" s="102">
        <v>142.72000000000003</v>
      </c>
      <c r="K62" s="102">
        <v>120.60000000000019</v>
      </c>
      <c r="L62" s="102">
        <v>110.80999999999983</v>
      </c>
      <c r="M62" s="102">
        <v>127.08999999999958</v>
      </c>
      <c r="N62" s="102">
        <v>107.87999999999994</v>
      </c>
      <c r="O62" s="102">
        <v>107.15999999999997</v>
      </c>
      <c r="P62" s="102">
        <v>103.12000000000046</v>
      </c>
      <c r="Q62" s="102">
        <v>96.419999999999732</v>
      </c>
      <c r="R62" s="102">
        <v>102.71000000000009</v>
      </c>
      <c r="S62" s="102">
        <v>101.36999999999989</v>
      </c>
      <c r="T62" s="102">
        <v>98.290000000000248</v>
      </c>
      <c r="U62" s="102">
        <v>100.58000000000015</v>
      </c>
      <c r="V62" s="102">
        <v>97.040000000000305</v>
      </c>
      <c r="W62" s="102">
        <v>97.199999999999932</v>
      </c>
      <c r="X62" s="102">
        <v>107.67999999999938</v>
      </c>
      <c r="Y62" s="102">
        <v>114.10000000000025</v>
      </c>
      <c r="Z62" s="102">
        <v>105.9799999999999</v>
      </c>
      <c r="AB62" s="100">
        <f t="shared" si="52"/>
        <v>-0.92062288677314807</v>
      </c>
      <c r="AC62" s="100">
        <f t="shared" si="53"/>
        <v>-1.1618112463029018</v>
      </c>
      <c r="AD62" s="100">
        <f t="shared" si="54"/>
        <v>-2.3514240128311825</v>
      </c>
      <c r="AE62" s="100">
        <f t="shared" si="55"/>
        <v>-0.31782689961290522</v>
      </c>
      <c r="AF62" s="215"/>
      <c r="AG62" s="100">
        <f t="shared" si="56"/>
        <v>-7.1165644171782017</v>
      </c>
    </row>
    <row r="63" spans="1:33" ht="18.75" customHeight="1">
      <c r="A63" s="60" t="s">
        <v>62</v>
      </c>
      <c r="B63" s="102">
        <v>790.96</v>
      </c>
      <c r="C63" s="102">
        <v>797.94</v>
      </c>
      <c r="D63" s="102">
        <v>847.28999999999985</v>
      </c>
      <c r="E63" s="102">
        <v>811.44999999999993</v>
      </c>
      <c r="F63" s="102">
        <v>825.61</v>
      </c>
      <c r="G63" s="102">
        <v>848.49999999999989</v>
      </c>
      <c r="H63" s="102">
        <v>823.68999999999994</v>
      </c>
      <c r="I63" s="102">
        <v>865.89</v>
      </c>
      <c r="J63" s="102">
        <v>943.13</v>
      </c>
      <c r="K63" s="102">
        <v>841.54</v>
      </c>
      <c r="L63" s="102">
        <v>801.38</v>
      </c>
      <c r="M63" s="102">
        <v>837.45</v>
      </c>
      <c r="N63" s="102">
        <v>921.42000000000007</v>
      </c>
      <c r="O63" s="102">
        <v>913.28</v>
      </c>
      <c r="P63" s="102">
        <v>995.93000000000006</v>
      </c>
      <c r="Q63" s="102">
        <v>938.0200000000001</v>
      </c>
      <c r="R63" s="102">
        <v>843.31000000000006</v>
      </c>
      <c r="S63" s="102">
        <v>927.31</v>
      </c>
      <c r="T63" s="102">
        <v>941.16000000000008</v>
      </c>
      <c r="U63" s="102">
        <v>927.13000000000011</v>
      </c>
      <c r="V63" s="102">
        <v>926.58000000000015</v>
      </c>
      <c r="W63" s="102">
        <v>945.33000000000015</v>
      </c>
      <c r="X63" s="102">
        <v>1263.7</v>
      </c>
      <c r="Y63" s="102">
        <v>1483.9099999999999</v>
      </c>
      <c r="Z63" s="102">
        <v>1376.26</v>
      </c>
      <c r="AB63" s="100">
        <f t="shared" si="52"/>
        <v>2.334659437803599</v>
      </c>
      <c r="AC63" s="100">
        <f t="shared" si="53"/>
        <v>1.4143625270307325</v>
      </c>
      <c r="AD63" s="100">
        <f t="shared" si="54"/>
        <v>-1.1361928787845921</v>
      </c>
      <c r="AE63" s="100">
        <f t="shared" si="55"/>
        <v>3.9383591142298835</v>
      </c>
      <c r="AF63" s="215"/>
      <c r="AG63" s="100">
        <f t="shared" si="56"/>
        <v>-7.2544830885970093</v>
      </c>
    </row>
    <row r="64" spans="1:33" ht="18.75" customHeight="1">
      <c r="A64" s="116" t="s">
        <v>63</v>
      </c>
      <c r="B64" s="102">
        <v>685.81000000000006</v>
      </c>
      <c r="C64" s="102">
        <v>686.41</v>
      </c>
      <c r="D64" s="102">
        <v>730.55</v>
      </c>
      <c r="E64" s="102">
        <v>671.19999999999993</v>
      </c>
      <c r="F64" s="102">
        <v>715.55</v>
      </c>
      <c r="G64" s="102">
        <v>747.41</v>
      </c>
      <c r="H64" s="102">
        <v>710.54</v>
      </c>
      <c r="I64" s="102">
        <v>729.08</v>
      </c>
      <c r="J64" s="102">
        <v>802.78</v>
      </c>
      <c r="K64" s="102">
        <v>694.26</v>
      </c>
      <c r="L64" s="102">
        <v>648.84</v>
      </c>
      <c r="M64" s="102">
        <v>685.05000000000007</v>
      </c>
      <c r="N64" s="102">
        <v>719.38000000000011</v>
      </c>
      <c r="O64" s="102">
        <v>734.8</v>
      </c>
      <c r="P64" s="102">
        <v>801.91000000000008</v>
      </c>
      <c r="Q64" s="102">
        <v>705.57</v>
      </c>
      <c r="R64" s="102">
        <v>637.31000000000006</v>
      </c>
      <c r="S64" s="102">
        <v>676.42</v>
      </c>
      <c r="T64" s="102">
        <v>706.84</v>
      </c>
      <c r="U64" s="102">
        <v>704.54000000000008</v>
      </c>
      <c r="V64" s="102">
        <v>706.87000000000012</v>
      </c>
      <c r="W64" s="102">
        <v>718.52</v>
      </c>
      <c r="X64" s="102">
        <v>919.68000000000006</v>
      </c>
      <c r="Y64" s="102">
        <v>1083.5</v>
      </c>
      <c r="Z64" s="102">
        <v>993.47</v>
      </c>
      <c r="AB64" s="100">
        <f t="shared" si="52"/>
        <v>1.5561642505358853</v>
      </c>
      <c r="AC64" s="100">
        <f t="shared" si="53"/>
        <v>1.7351472848407656</v>
      </c>
      <c r="AD64" s="100">
        <f t="shared" si="54"/>
        <v>-2.7889257792513833</v>
      </c>
      <c r="AE64" s="100">
        <f t="shared" si="55"/>
        <v>3.0897556209927846</v>
      </c>
      <c r="AF64" s="215"/>
      <c r="AG64" s="100">
        <f t="shared" si="56"/>
        <v>-8.3091832025842152</v>
      </c>
    </row>
    <row r="65" spans="1:33" ht="18.75" customHeight="1">
      <c r="A65" s="116" t="s">
        <v>64</v>
      </c>
      <c r="B65" s="102">
        <v>90.76</v>
      </c>
      <c r="C65" s="102">
        <v>90.7</v>
      </c>
      <c r="D65" s="102">
        <v>93.07</v>
      </c>
      <c r="E65" s="102">
        <v>110.16</v>
      </c>
      <c r="F65" s="102">
        <v>84.6</v>
      </c>
      <c r="G65" s="102">
        <v>78.400000000000006</v>
      </c>
      <c r="H65" s="102">
        <v>92.5</v>
      </c>
      <c r="I65" s="102">
        <v>110.3</v>
      </c>
      <c r="J65" s="102">
        <v>111.94</v>
      </c>
      <c r="K65" s="102">
        <v>118.81</v>
      </c>
      <c r="L65" s="102">
        <v>116.39</v>
      </c>
      <c r="M65" s="102">
        <v>110.99</v>
      </c>
      <c r="N65" s="102">
        <v>163.74</v>
      </c>
      <c r="O65" s="102">
        <v>131.22</v>
      </c>
      <c r="P65" s="102">
        <v>142.41999999999999</v>
      </c>
      <c r="Q65" s="102">
        <v>167.44</v>
      </c>
      <c r="R65" s="102">
        <v>137.88</v>
      </c>
      <c r="S65" s="102">
        <v>176.52</v>
      </c>
      <c r="T65" s="102">
        <v>171.25</v>
      </c>
      <c r="U65" s="102">
        <v>159.09</v>
      </c>
      <c r="V65" s="102">
        <v>162.13</v>
      </c>
      <c r="W65" s="102">
        <v>165.86</v>
      </c>
      <c r="X65" s="102">
        <v>270.06</v>
      </c>
      <c r="Y65" s="102">
        <v>340.34999999999997</v>
      </c>
      <c r="Z65" s="102">
        <v>314.34000000000003</v>
      </c>
      <c r="AB65" s="100">
        <f t="shared" si="52"/>
        <v>5.3123688567527916</v>
      </c>
      <c r="AC65" s="100">
        <f t="shared" si="53"/>
        <v>-2.8854470976935054</v>
      </c>
      <c r="AD65" s="100">
        <f t="shared" si="54"/>
        <v>8.2230878304447188</v>
      </c>
      <c r="AE65" s="100">
        <f t="shared" si="55"/>
        <v>7.3545076059668535</v>
      </c>
      <c r="AF65" s="215"/>
      <c r="AG65" s="100">
        <f t="shared" si="56"/>
        <v>-7.6421330982811622</v>
      </c>
    </row>
    <row r="66" spans="1:33" ht="18.75" customHeight="1">
      <c r="A66" s="116" t="s">
        <v>65</v>
      </c>
      <c r="B66" s="102">
        <v>14.39</v>
      </c>
      <c r="C66" s="102">
        <v>20.830000000000002</v>
      </c>
      <c r="D66" s="102">
        <v>23.67</v>
      </c>
      <c r="E66" s="102">
        <v>30.089999999999996</v>
      </c>
      <c r="F66" s="102">
        <v>25.459999999999997</v>
      </c>
      <c r="G66" s="102">
        <v>22.689999999999998</v>
      </c>
      <c r="H66" s="102">
        <v>20.65</v>
      </c>
      <c r="I66" s="102">
        <v>26.51</v>
      </c>
      <c r="J66" s="102">
        <v>28.41</v>
      </c>
      <c r="K66" s="102">
        <v>28.470000000000002</v>
      </c>
      <c r="L66" s="102">
        <v>36.15</v>
      </c>
      <c r="M66" s="102">
        <v>41.41</v>
      </c>
      <c r="N66" s="102">
        <v>38.299999999999997</v>
      </c>
      <c r="O66" s="102">
        <v>47.26</v>
      </c>
      <c r="P66" s="102">
        <v>51.6</v>
      </c>
      <c r="Q66" s="102">
        <v>65.009999999999991</v>
      </c>
      <c r="R66" s="102">
        <v>68.12</v>
      </c>
      <c r="S66" s="102">
        <v>74.36999999999999</v>
      </c>
      <c r="T66" s="102">
        <v>63.07</v>
      </c>
      <c r="U66" s="102">
        <v>63.5</v>
      </c>
      <c r="V66" s="102">
        <v>57.58</v>
      </c>
      <c r="W66" s="102">
        <v>60.949999999999996</v>
      </c>
      <c r="X66" s="102">
        <v>73.960000000000008</v>
      </c>
      <c r="Y66" s="102">
        <v>60.06</v>
      </c>
      <c r="Z66" s="102">
        <v>68.45</v>
      </c>
      <c r="AB66" s="100">
        <f t="shared" si="52"/>
        <v>6.7139905994014537</v>
      </c>
      <c r="AC66" s="100">
        <f t="shared" si="53"/>
        <v>9.535460998637868</v>
      </c>
      <c r="AD66" s="100">
        <f t="shared" si="54"/>
        <v>9.7626948576516668</v>
      </c>
      <c r="AE66" s="100">
        <f t="shared" si="55"/>
        <v>4.6657653828971357</v>
      </c>
      <c r="AF66" s="215"/>
      <c r="AG66" s="100">
        <f t="shared" si="56"/>
        <v>13.969363969363972</v>
      </c>
    </row>
    <row r="67" spans="1:33" ht="18.75" customHeight="1">
      <c r="A67" s="117" t="s">
        <v>66</v>
      </c>
      <c r="B67" s="115">
        <v>91.01</v>
      </c>
      <c r="C67" s="115">
        <v>97.58</v>
      </c>
      <c r="D67" s="115">
        <v>105.76</v>
      </c>
      <c r="E67" s="115">
        <v>104.71</v>
      </c>
      <c r="F67" s="115">
        <v>116.83</v>
      </c>
      <c r="G67" s="115">
        <v>117.78</v>
      </c>
      <c r="H67" s="115">
        <v>127.1</v>
      </c>
      <c r="I67" s="115">
        <v>133.04</v>
      </c>
      <c r="J67" s="115">
        <v>156.72</v>
      </c>
      <c r="K67" s="115">
        <v>146.26</v>
      </c>
      <c r="L67" s="115">
        <v>151.26</v>
      </c>
      <c r="M67" s="115">
        <v>143.06</v>
      </c>
      <c r="N67" s="115">
        <v>141.01</v>
      </c>
      <c r="O67" s="115">
        <v>137.09</v>
      </c>
      <c r="P67" s="115">
        <v>136.29</v>
      </c>
      <c r="Q67" s="115">
        <v>138.93</v>
      </c>
      <c r="R67" s="115">
        <v>153.52000000000001</v>
      </c>
      <c r="S67" s="115">
        <v>166.6</v>
      </c>
      <c r="T67" s="115">
        <v>191.3</v>
      </c>
      <c r="U67" s="115">
        <v>200.32</v>
      </c>
      <c r="V67" s="115">
        <v>235.92</v>
      </c>
      <c r="W67" s="115">
        <v>282.89999999999998</v>
      </c>
      <c r="X67" s="115">
        <v>320.60000000000002</v>
      </c>
      <c r="Y67" s="115">
        <v>320.89</v>
      </c>
      <c r="Z67" s="115">
        <v>341.45</v>
      </c>
      <c r="AB67" s="97">
        <f t="shared" si="52"/>
        <v>5.6638871570196869</v>
      </c>
      <c r="AC67" s="97">
        <f t="shared" si="53"/>
        <v>5.2922696035673678</v>
      </c>
      <c r="AD67" s="97">
        <f t="shared" si="54"/>
        <v>5.1309307181851338</v>
      </c>
      <c r="AE67" s="97">
        <f t="shared" si="55"/>
        <v>5.9881614548407569</v>
      </c>
      <c r="AF67" s="215"/>
      <c r="AG67" s="97">
        <f t="shared" si="56"/>
        <v>6.4071800305400624</v>
      </c>
    </row>
    <row r="68" spans="1:33" ht="18.75" customHeight="1">
      <c r="A68" s="117" t="s">
        <v>67</v>
      </c>
      <c r="B68" s="115">
        <v>187.51</v>
      </c>
      <c r="C68" s="115">
        <v>189.03</v>
      </c>
      <c r="D68" s="115">
        <v>209.46</v>
      </c>
      <c r="E68" s="115">
        <v>204.41</v>
      </c>
      <c r="F68" s="115">
        <v>205.85000000000002</v>
      </c>
      <c r="G68" s="115">
        <v>220.85</v>
      </c>
      <c r="H68" s="115">
        <v>208.54000000000002</v>
      </c>
      <c r="I68" s="115">
        <v>202.85999999999999</v>
      </c>
      <c r="J68" s="115">
        <v>227.09</v>
      </c>
      <c r="K68" s="115">
        <v>199.4</v>
      </c>
      <c r="L68" s="115">
        <v>177.3</v>
      </c>
      <c r="M68" s="115">
        <v>173.62</v>
      </c>
      <c r="N68" s="115">
        <v>180.85999999999999</v>
      </c>
      <c r="O68" s="115">
        <v>183.05</v>
      </c>
      <c r="P68" s="115">
        <v>200.19</v>
      </c>
      <c r="Q68" s="115">
        <v>209.60999999999999</v>
      </c>
      <c r="R68" s="115">
        <v>222.23999999999998</v>
      </c>
      <c r="S68" s="115">
        <v>226.56</v>
      </c>
      <c r="T68" s="115">
        <v>242.41</v>
      </c>
      <c r="U68" s="115">
        <v>321.82</v>
      </c>
      <c r="V68" s="115">
        <v>290.74</v>
      </c>
      <c r="W68" s="115">
        <v>317.45999999999998</v>
      </c>
      <c r="X68" s="115">
        <v>366.86</v>
      </c>
      <c r="Y68" s="115">
        <v>405.97</v>
      </c>
      <c r="Z68" s="115">
        <v>430.69</v>
      </c>
      <c r="AB68" s="97">
        <f t="shared" si="52"/>
        <v>3.5255424457063533</v>
      </c>
      <c r="AC68" s="97">
        <f t="shared" si="53"/>
        <v>3.3271840794979912</v>
      </c>
      <c r="AD68" s="97">
        <f t="shared" si="54"/>
        <v>-4.2977239841724195</v>
      </c>
      <c r="AE68" s="97">
        <f t="shared" si="55"/>
        <v>6.5448776930776109</v>
      </c>
      <c r="AF68" s="215"/>
      <c r="AG68" s="97">
        <f t="shared" si="56"/>
        <v>6.0891198857058324</v>
      </c>
    </row>
    <row r="69" spans="1:33">
      <c r="A69" s="61" t="s">
        <v>31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G69" s="62"/>
    </row>
    <row r="70" spans="1:33">
      <c r="A70" s="387" t="s">
        <v>353</v>
      </c>
      <c r="B70" s="387"/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61"/>
      <c r="S70" s="61"/>
      <c r="T70" s="61"/>
      <c r="U70" s="61"/>
      <c r="V70" s="61"/>
      <c r="W70" s="61"/>
      <c r="X70" s="61"/>
      <c r="Y70" s="61"/>
      <c r="Z70" s="61"/>
    </row>
    <row r="71" spans="1:33">
      <c r="A71" s="203" t="s">
        <v>354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33" ht="40.5" customHeight="1">
      <c r="A72" s="400" t="s">
        <v>355</v>
      </c>
      <c r="B72" s="400"/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0"/>
      <c r="N72" s="400"/>
      <c r="O72" s="400"/>
      <c r="P72" s="400"/>
      <c r="Q72" s="400"/>
      <c r="R72" s="400"/>
      <c r="S72" s="400"/>
      <c r="T72" s="400"/>
      <c r="U72" s="400"/>
      <c r="V72" s="400"/>
      <c r="W72" s="400"/>
      <c r="X72" s="400"/>
      <c r="Y72" s="400"/>
      <c r="Z72" s="374"/>
    </row>
    <row r="73" spans="1:33" ht="32.25" customHeight="1">
      <c r="A73" s="172"/>
      <c r="B73" s="385">
        <v>2000</v>
      </c>
      <c r="C73" s="385">
        <v>2001</v>
      </c>
      <c r="D73" s="385">
        <v>2002</v>
      </c>
      <c r="E73" s="385">
        <v>2003</v>
      </c>
      <c r="F73" s="385">
        <v>2004</v>
      </c>
      <c r="G73" s="385">
        <v>2005</v>
      </c>
      <c r="H73" s="385">
        <v>2006</v>
      </c>
      <c r="I73" s="385">
        <v>2007</v>
      </c>
      <c r="J73" s="385">
        <v>2008</v>
      </c>
      <c r="K73" s="385">
        <v>2009</v>
      </c>
      <c r="L73" s="385">
        <v>2010</v>
      </c>
      <c r="M73" s="385">
        <v>2011</v>
      </c>
      <c r="N73" s="385">
        <v>2012</v>
      </c>
      <c r="O73" s="385">
        <v>2013</v>
      </c>
      <c r="P73" s="385">
        <v>2014</v>
      </c>
      <c r="Q73" s="385">
        <v>2015</v>
      </c>
      <c r="R73" s="385">
        <v>2016</v>
      </c>
      <c r="S73" s="385">
        <v>2017</v>
      </c>
      <c r="T73" s="385">
        <v>2018</v>
      </c>
      <c r="U73" s="385">
        <v>2019</v>
      </c>
      <c r="V73" s="385">
        <v>2020</v>
      </c>
      <c r="W73" s="385">
        <v>2021</v>
      </c>
      <c r="X73" s="385">
        <v>2022</v>
      </c>
      <c r="Y73" s="385" t="s">
        <v>195</v>
      </c>
      <c r="Z73" s="385" t="s">
        <v>349</v>
      </c>
      <c r="AA73" s="93"/>
      <c r="AB73" s="397" t="s">
        <v>154</v>
      </c>
      <c r="AC73" s="398"/>
      <c r="AD73" s="398"/>
      <c r="AE73" s="398"/>
      <c r="AF73" s="209"/>
      <c r="AG73" s="210" t="s">
        <v>18</v>
      </c>
    </row>
    <row r="74" spans="1:33" s="93" customFormat="1" ht="14.25" customHeight="1">
      <c r="A74" s="173"/>
      <c r="B74" s="386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B74" s="174" t="s">
        <v>350</v>
      </c>
      <c r="AC74" s="174" t="s">
        <v>19</v>
      </c>
      <c r="AD74" s="174" t="s">
        <v>20</v>
      </c>
      <c r="AE74" s="174" t="s">
        <v>351</v>
      </c>
      <c r="AF74" s="95"/>
      <c r="AG74" s="174" t="s">
        <v>352</v>
      </c>
    </row>
    <row r="75" spans="1:33" ht="18.75" customHeight="1">
      <c r="A75" s="113" t="s">
        <v>44</v>
      </c>
      <c r="B75" s="111">
        <v>7788.420000000001</v>
      </c>
      <c r="C75" s="111">
        <v>8080.79</v>
      </c>
      <c r="D75" s="111">
        <v>8085.7099999999991</v>
      </c>
      <c r="E75" s="111">
        <v>7820.67</v>
      </c>
      <c r="F75" s="111">
        <v>8319.92</v>
      </c>
      <c r="G75" s="111">
        <v>7623.27</v>
      </c>
      <c r="H75" s="111">
        <v>7849.12</v>
      </c>
      <c r="I75" s="111">
        <v>7611.28</v>
      </c>
      <c r="J75" s="111">
        <v>7938.8899999999994</v>
      </c>
      <c r="K75" s="111">
        <v>7699.82</v>
      </c>
      <c r="L75" s="111">
        <v>7735.5099999999993</v>
      </c>
      <c r="M75" s="111">
        <v>7557.68</v>
      </c>
      <c r="N75" s="111">
        <v>7388.4000000000005</v>
      </c>
      <c r="O75" s="111">
        <v>7506.8200000000006</v>
      </c>
      <c r="P75" s="111">
        <v>7810.4</v>
      </c>
      <c r="Q75" s="111">
        <v>8241.48</v>
      </c>
      <c r="R75" s="111">
        <v>7936.5199999999995</v>
      </c>
      <c r="S75" s="111">
        <v>8409.06</v>
      </c>
      <c r="T75" s="111">
        <v>8304.2999999999993</v>
      </c>
      <c r="U75" s="111">
        <v>8715.39</v>
      </c>
      <c r="V75" s="111">
        <v>8733.48</v>
      </c>
      <c r="W75" s="111">
        <v>9579.0799999999981</v>
      </c>
      <c r="X75" s="111">
        <v>9010.5619999999999</v>
      </c>
      <c r="Y75" s="111">
        <v>9020.9100000000017</v>
      </c>
      <c r="Z75" s="111">
        <v>9418.06</v>
      </c>
      <c r="AB75" s="110">
        <f>((Z75/B75)^(1/24)-1)*100</f>
        <v>0.79477128607206016</v>
      </c>
      <c r="AC75" s="110">
        <f>((G75/B75)^(1/5)-1)*100</f>
        <v>-0.42773467173491397</v>
      </c>
      <c r="AD75" s="110">
        <f>((L75/G75)^(1/5)-1)*100</f>
        <v>0.29274776003564984</v>
      </c>
      <c r="AE75" s="110">
        <f>((Z75/L75)^(1/14)-1)*100</f>
        <v>1.4156967346408811</v>
      </c>
      <c r="AF75" s="215"/>
      <c r="AG75" s="110">
        <f>(Z75-Y75)/Y75*100</f>
        <v>4.4025491884964785</v>
      </c>
    </row>
    <row r="76" spans="1:33" ht="18.75" customHeight="1">
      <c r="A76" s="114" t="s">
        <v>45</v>
      </c>
      <c r="B76" s="115">
        <v>4391.2499999999991</v>
      </c>
      <c r="C76" s="115">
        <v>4632.54</v>
      </c>
      <c r="D76" s="115">
        <v>4553.28</v>
      </c>
      <c r="E76" s="115">
        <v>4446.6900000000005</v>
      </c>
      <c r="F76" s="115">
        <v>4643.8499999999995</v>
      </c>
      <c r="G76" s="115">
        <v>4062.2400000000002</v>
      </c>
      <c r="H76" s="115">
        <v>4352.13</v>
      </c>
      <c r="I76" s="115">
        <v>4003.25</v>
      </c>
      <c r="J76" s="115">
        <v>4097.33</v>
      </c>
      <c r="K76" s="115">
        <v>4201.1899999999996</v>
      </c>
      <c r="L76" s="115">
        <v>4289.3100000000004</v>
      </c>
      <c r="M76" s="115">
        <v>4204.37</v>
      </c>
      <c r="N76" s="115">
        <v>4124.8300000000008</v>
      </c>
      <c r="O76" s="115">
        <v>4447.2500000000009</v>
      </c>
      <c r="P76" s="115">
        <v>4551.9199999999992</v>
      </c>
      <c r="Q76" s="115">
        <v>4867.26</v>
      </c>
      <c r="R76" s="115">
        <v>4568.88</v>
      </c>
      <c r="S76" s="115">
        <v>4950.6400000000003</v>
      </c>
      <c r="T76" s="115">
        <v>4875.5200000000004</v>
      </c>
      <c r="U76" s="115">
        <v>5174.2499999999991</v>
      </c>
      <c r="V76" s="115">
        <v>5165.37</v>
      </c>
      <c r="W76" s="115">
        <v>5941.8</v>
      </c>
      <c r="X76" s="115">
        <v>5360.7920000000004</v>
      </c>
      <c r="Y76" s="115">
        <v>5469.4</v>
      </c>
      <c r="Z76" s="115">
        <v>5748.15</v>
      </c>
      <c r="AB76" s="97">
        <f t="shared" ref="AB76:AB98" si="57">((Z76/B76)^(1/24)-1)*100</f>
        <v>1.1282511954707974</v>
      </c>
      <c r="AC76" s="97">
        <f t="shared" ref="AC76:AC98" si="58">((G76/B76)^(1/5)-1)*100</f>
        <v>-1.545519920487104</v>
      </c>
      <c r="AD76" s="97">
        <f t="shared" ref="AD76:AD98" si="59">((L76/G76)^(1/5)-1)*100</f>
        <v>1.0937650528483278</v>
      </c>
      <c r="AE76" s="97">
        <f t="shared" ref="AE76:AE98" si="60">((Z76/L76)^(1/14)-1)*100</f>
        <v>2.1131034395991621</v>
      </c>
      <c r="AF76" s="215"/>
      <c r="AG76" s="97">
        <f t="shared" ref="AG76:AG98" si="61">(Z76-Y76)/Y76*100</f>
        <v>5.0965370973050064</v>
      </c>
    </row>
    <row r="77" spans="1:33" ht="18.75" customHeight="1">
      <c r="A77" s="60" t="s">
        <v>46</v>
      </c>
      <c r="B77" s="102">
        <v>302.70000000000005</v>
      </c>
      <c r="C77" s="102">
        <v>265.19</v>
      </c>
      <c r="D77" s="102">
        <v>294.90000000000003</v>
      </c>
      <c r="E77" s="102">
        <v>224.54</v>
      </c>
      <c r="F77" s="102">
        <v>266.93</v>
      </c>
      <c r="G77" s="102">
        <v>139.75</v>
      </c>
      <c r="H77" s="102">
        <v>241.66</v>
      </c>
      <c r="I77" s="102">
        <v>227.03</v>
      </c>
      <c r="J77" s="102">
        <v>271.07000000000005</v>
      </c>
      <c r="K77" s="102">
        <v>237.86</v>
      </c>
      <c r="L77" s="102">
        <v>220.32000000000002</v>
      </c>
      <c r="M77" s="102">
        <v>246.56</v>
      </c>
      <c r="N77" s="102">
        <v>250.69</v>
      </c>
      <c r="O77" s="102">
        <v>294.83</v>
      </c>
      <c r="P77" s="102">
        <v>332.12</v>
      </c>
      <c r="Q77" s="102">
        <v>342.36</v>
      </c>
      <c r="R77" s="102">
        <v>322.15000000000003</v>
      </c>
      <c r="S77" s="102">
        <v>312.07</v>
      </c>
      <c r="T77" s="102">
        <v>311.75</v>
      </c>
      <c r="U77" s="102">
        <v>313.76000000000005</v>
      </c>
      <c r="V77" s="102">
        <v>302.03999999999996</v>
      </c>
      <c r="W77" s="102">
        <v>319.85999999999996</v>
      </c>
      <c r="X77" s="102">
        <v>286.59999999999997</v>
      </c>
      <c r="Y77" s="102">
        <v>283.53000000000003</v>
      </c>
      <c r="Z77" s="102">
        <v>313.2</v>
      </c>
      <c r="AB77" s="100">
        <f t="shared" si="57"/>
        <v>0.1421832684022295</v>
      </c>
      <c r="AC77" s="100">
        <f t="shared" si="58"/>
        <v>-14.322284279736319</v>
      </c>
      <c r="AD77" s="100">
        <f t="shared" si="59"/>
        <v>9.5318495656435474</v>
      </c>
      <c r="AE77" s="100">
        <f t="shared" si="60"/>
        <v>2.5444093440380788</v>
      </c>
      <c r="AF77" s="215"/>
      <c r="AG77" s="100">
        <f t="shared" si="61"/>
        <v>10.464501110993531</v>
      </c>
    </row>
    <row r="78" spans="1:33" ht="18.75" customHeight="1">
      <c r="A78" s="60" t="s">
        <v>47</v>
      </c>
      <c r="B78" s="102">
        <v>122.52</v>
      </c>
      <c r="C78" s="102">
        <v>106.41</v>
      </c>
      <c r="D78" s="102">
        <v>156.69</v>
      </c>
      <c r="E78" s="102">
        <v>125.4</v>
      </c>
      <c r="F78" s="102">
        <v>113</v>
      </c>
      <c r="G78" s="102">
        <v>86.73</v>
      </c>
      <c r="H78" s="102">
        <v>69.850000000000009</v>
      </c>
      <c r="I78" s="102">
        <v>66.069999999999993</v>
      </c>
      <c r="J78" s="102">
        <v>50.730000000000004</v>
      </c>
      <c r="K78" s="102">
        <v>40.08</v>
      </c>
      <c r="L78" s="102">
        <v>36.97</v>
      </c>
      <c r="M78" s="102">
        <v>39.18</v>
      </c>
      <c r="N78" s="102">
        <v>40.68</v>
      </c>
      <c r="O78" s="102">
        <v>31.669999999999998</v>
      </c>
      <c r="P78" s="102">
        <v>35.26</v>
      </c>
      <c r="Q78" s="102">
        <v>51.85</v>
      </c>
      <c r="R78" s="102">
        <v>50.68</v>
      </c>
      <c r="S78" s="102">
        <v>57.2</v>
      </c>
      <c r="T78" s="102">
        <v>56.53</v>
      </c>
      <c r="U78" s="102">
        <v>61.910000000000004</v>
      </c>
      <c r="V78" s="102">
        <v>64.67</v>
      </c>
      <c r="W78" s="102">
        <v>64.650000000000006</v>
      </c>
      <c r="X78" s="102">
        <v>66.22</v>
      </c>
      <c r="Y78" s="102">
        <v>58.56</v>
      </c>
      <c r="Z78" s="102">
        <v>57.07</v>
      </c>
      <c r="AB78" s="100">
        <f t="shared" si="57"/>
        <v>-3.1331813047565382</v>
      </c>
      <c r="AC78" s="100">
        <f t="shared" si="58"/>
        <v>-6.6761876712356223</v>
      </c>
      <c r="AD78" s="100">
        <f t="shared" si="59"/>
        <v>-15.678947102615926</v>
      </c>
      <c r="AE78" s="100">
        <f t="shared" si="60"/>
        <v>3.1498162619546521</v>
      </c>
      <c r="AF78" s="215"/>
      <c r="AG78" s="100">
        <f t="shared" si="61"/>
        <v>-2.5443989071038282</v>
      </c>
    </row>
    <row r="79" spans="1:33" ht="18.75" customHeight="1">
      <c r="A79" s="60" t="s">
        <v>48</v>
      </c>
      <c r="B79" s="102">
        <v>431.8</v>
      </c>
      <c r="C79" s="102">
        <v>425.96</v>
      </c>
      <c r="D79" s="102">
        <v>421.48</v>
      </c>
      <c r="E79" s="102">
        <v>385.34</v>
      </c>
      <c r="F79" s="102">
        <v>422.95</v>
      </c>
      <c r="G79" s="102">
        <v>301.51</v>
      </c>
      <c r="H79" s="102">
        <v>329.12</v>
      </c>
      <c r="I79" s="102">
        <v>319.24</v>
      </c>
      <c r="J79" s="102">
        <v>351.17</v>
      </c>
      <c r="K79" s="102">
        <v>310.77999999999997</v>
      </c>
      <c r="L79" s="102">
        <v>298.20999999999998</v>
      </c>
      <c r="M79" s="102">
        <v>300.89999999999998</v>
      </c>
      <c r="N79" s="102">
        <v>275.92</v>
      </c>
      <c r="O79" s="102">
        <v>298.95</v>
      </c>
      <c r="P79" s="102">
        <v>321.97000000000003</v>
      </c>
      <c r="Q79" s="102">
        <v>301.54000000000002</v>
      </c>
      <c r="R79" s="102">
        <v>304.49</v>
      </c>
      <c r="S79" s="102">
        <v>257.74</v>
      </c>
      <c r="T79" s="102">
        <v>289.5</v>
      </c>
      <c r="U79" s="102">
        <v>264.14</v>
      </c>
      <c r="V79" s="102">
        <v>309.11</v>
      </c>
      <c r="W79" s="102">
        <v>338.88</v>
      </c>
      <c r="X79" s="102">
        <v>263.43</v>
      </c>
      <c r="Y79" s="102">
        <v>246.27</v>
      </c>
      <c r="Z79" s="102">
        <v>269.91000000000003</v>
      </c>
      <c r="AB79" s="100">
        <f t="shared" si="57"/>
        <v>-1.9387675154346029</v>
      </c>
      <c r="AC79" s="100">
        <f t="shared" si="58"/>
        <v>-6.9312638078476656</v>
      </c>
      <c r="AD79" s="100">
        <f t="shared" si="59"/>
        <v>-0.21986288279094435</v>
      </c>
      <c r="AE79" s="100">
        <f t="shared" si="60"/>
        <v>-0.70967955530258919</v>
      </c>
      <c r="AF79" s="215"/>
      <c r="AG79" s="100">
        <f t="shared" si="61"/>
        <v>9.5992203678889076</v>
      </c>
    </row>
    <row r="80" spans="1:33" ht="18.75" customHeight="1">
      <c r="A80" s="60" t="s">
        <v>49</v>
      </c>
      <c r="B80" s="102">
        <v>1077.74</v>
      </c>
      <c r="C80" s="102">
        <v>1194.4000000000001</v>
      </c>
      <c r="D80" s="102">
        <v>1242.03</v>
      </c>
      <c r="E80" s="102">
        <v>1224.17</v>
      </c>
      <c r="F80" s="102">
        <v>1222.83</v>
      </c>
      <c r="G80" s="102">
        <v>1128.1600000000001</v>
      </c>
      <c r="H80" s="102">
        <v>1156.4499999999998</v>
      </c>
      <c r="I80" s="102">
        <v>1152.26</v>
      </c>
      <c r="J80" s="102">
        <v>1197.6799999999998</v>
      </c>
      <c r="K80" s="102">
        <v>1260.6300000000001</v>
      </c>
      <c r="L80" s="102">
        <v>1258.33</v>
      </c>
      <c r="M80" s="102">
        <v>1249.19</v>
      </c>
      <c r="N80" s="102">
        <v>1262.01</v>
      </c>
      <c r="O80" s="102">
        <v>1250.95</v>
      </c>
      <c r="P80" s="102">
        <v>1266.3900000000001</v>
      </c>
      <c r="Q80" s="102">
        <v>1341.34</v>
      </c>
      <c r="R80" s="102">
        <v>1317.41</v>
      </c>
      <c r="S80" s="102">
        <v>1336.48</v>
      </c>
      <c r="T80" s="102">
        <v>1363.91</v>
      </c>
      <c r="U80" s="102">
        <v>1348.61</v>
      </c>
      <c r="V80" s="102">
        <v>1405.51</v>
      </c>
      <c r="W80" s="102">
        <v>1505.89</v>
      </c>
      <c r="X80" s="102">
        <v>1369.0419999999999</v>
      </c>
      <c r="Y80" s="102">
        <v>1416.43</v>
      </c>
      <c r="Z80" s="102">
        <v>1530.81</v>
      </c>
      <c r="AB80" s="100">
        <f t="shared" si="57"/>
        <v>1.4729540706093225</v>
      </c>
      <c r="AC80" s="100">
        <f t="shared" si="58"/>
        <v>0.91862834610632049</v>
      </c>
      <c r="AD80" s="100">
        <f t="shared" si="59"/>
        <v>2.2079718930466008</v>
      </c>
      <c r="AE80" s="100">
        <f t="shared" si="60"/>
        <v>1.4099296443447207</v>
      </c>
      <c r="AF80" s="215"/>
      <c r="AG80" s="100">
        <f t="shared" si="61"/>
        <v>8.0752313915971765</v>
      </c>
    </row>
    <row r="81" spans="1:33" ht="18.75" customHeight="1">
      <c r="A81" s="60" t="s">
        <v>50</v>
      </c>
      <c r="B81" s="102">
        <v>147.88999999999999</v>
      </c>
      <c r="C81" s="102">
        <v>142.93</v>
      </c>
      <c r="D81" s="102">
        <v>158.75</v>
      </c>
      <c r="E81" s="102">
        <v>152.34</v>
      </c>
      <c r="F81" s="102">
        <v>169.35999999999999</v>
      </c>
      <c r="G81" s="102">
        <v>125.76</v>
      </c>
      <c r="H81" s="102">
        <v>135.41</v>
      </c>
      <c r="I81" s="102">
        <v>146.97999999999999</v>
      </c>
      <c r="J81" s="102">
        <v>126.55</v>
      </c>
      <c r="K81" s="102">
        <v>127.78</v>
      </c>
      <c r="L81" s="102">
        <v>116.94000000000001</v>
      </c>
      <c r="M81" s="102">
        <v>118.37</v>
      </c>
      <c r="N81" s="102">
        <v>131.62</v>
      </c>
      <c r="O81" s="102">
        <v>145.82</v>
      </c>
      <c r="P81" s="102">
        <v>157.19</v>
      </c>
      <c r="Q81" s="102">
        <v>122.69</v>
      </c>
      <c r="R81" s="102">
        <v>114.46000000000001</v>
      </c>
      <c r="S81" s="102">
        <v>134.06</v>
      </c>
      <c r="T81" s="102">
        <v>116.69</v>
      </c>
      <c r="U81" s="102">
        <v>122.39</v>
      </c>
      <c r="V81" s="102">
        <v>110.56</v>
      </c>
      <c r="W81" s="102">
        <v>107.13000000000001</v>
      </c>
      <c r="X81" s="102">
        <v>87.38</v>
      </c>
      <c r="Y81" s="102">
        <v>88.820000000000007</v>
      </c>
      <c r="Z81" s="102">
        <v>83.13</v>
      </c>
      <c r="AB81" s="100">
        <f t="shared" si="57"/>
        <v>-2.3716857326490981</v>
      </c>
      <c r="AC81" s="100">
        <f t="shared" si="58"/>
        <v>-3.1898832319134929</v>
      </c>
      <c r="AD81" s="100">
        <f t="shared" si="59"/>
        <v>-1.4437632430362224</v>
      </c>
      <c r="AE81" s="100">
        <f t="shared" si="60"/>
        <v>-2.4080700656030518</v>
      </c>
      <c r="AF81" s="215"/>
      <c r="AG81" s="100">
        <f t="shared" si="61"/>
        <v>-6.4062148164827875</v>
      </c>
    </row>
    <row r="82" spans="1:33" ht="18.75" customHeight="1">
      <c r="A82" s="60" t="s">
        <v>51</v>
      </c>
      <c r="B82" s="102">
        <v>1242.72</v>
      </c>
      <c r="C82" s="102">
        <v>1225.29</v>
      </c>
      <c r="D82" s="102">
        <v>1298.76</v>
      </c>
      <c r="E82" s="102">
        <v>1241.74</v>
      </c>
      <c r="F82" s="102">
        <v>1364.44</v>
      </c>
      <c r="G82" s="102">
        <v>1214.79</v>
      </c>
      <c r="H82" s="102">
        <v>1303.0899999999999</v>
      </c>
      <c r="I82" s="102">
        <v>1174.24</v>
      </c>
      <c r="J82" s="102">
        <v>1173.52</v>
      </c>
      <c r="K82" s="102">
        <v>1300.3800000000001</v>
      </c>
      <c r="L82" s="102">
        <v>1262.01</v>
      </c>
      <c r="M82" s="102">
        <v>1333.11</v>
      </c>
      <c r="N82" s="102">
        <v>1213.49</v>
      </c>
      <c r="O82" s="102">
        <v>1397.99</v>
      </c>
      <c r="P82" s="102">
        <v>1401.99</v>
      </c>
      <c r="Q82" s="102">
        <v>1534.89</v>
      </c>
      <c r="R82" s="102">
        <v>1385.21</v>
      </c>
      <c r="S82" s="102">
        <v>1676.77</v>
      </c>
      <c r="T82" s="102">
        <v>1631.66</v>
      </c>
      <c r="U82" s="102">
        <v>1913.87</v>
      </c>
      <c r="V82" s="102">
        <v>1828.89</v>
      </c>
      <c r="W82" s="102">
        <v>2265.5000000000005</v>
      </c>
      <c r="X82" s="102">
        <v>2042.56</v>
      </c>
      <c r="Y82" s="102">
        <v>2029.81</v>
      </c>
      <c r="Z82" s="102">
        <v>2177.84</v>
      </c>
      <c r="AB82" s="100">
        <f t="shared" si="57"/>
        <v>2.3651660132888219</v>
      </c>
      <c r="AC82" s="100">
        <f t="shared" si="58"/>
        <v>-0.4535942068171761</v>
      </c>
      <c r="AD82" s="100">
        <f t="shared" si="59"/>
        <v>0.76560519667383531</v>
      </c>
      <c r="AE82" s="100">
        <f t="shared" si="60"/>
        <v>3.9742846316636493</v>
      </c>
      <c r="AF82" s="215"/>
      <c r="AG82" s="100">
        <f t="shared" si="61"/>
        <v>7.2928008040161503</v>
      </c>
    </row>
    <row r="83" spans="1:33" ht="18.75" customHeight="1">
      <c r="A83" s="60" t="s">
        <v>52</v>
      </c>
      <c r="B83" s="102">
        <v>1039.1000000000001</v>
      </c>
      <c r="C83" s="102">
        <v>1250.92</v>
      </c>
      <c r="D83" s="102">
        <v>975.32999999999993</v>
      </c>
      <c r="E83" s="102">
        <v>1085.8400000000001</v>
      </c>
      <c r="F83" s="102">
        <v>1074.17</v>
      </c>
      <c r="G83" s="102">
        <v>1059.3300000000002</v>
      </c>
      <c r="H83" s="102">
        <v>1087.67</v>
      </c>
      <c r="I83" s="102">
        <v>853.63</v>
      </c>
      <c r="J83" s="102">
        <v>826.69999999999993</v>
      </c>
      <c r="K83" s="102">
        <v>820.58999999999992</v>
      </c>
      <c r="L83" s="102">
        <v>980.7700000000001</v>
      </c>
      <c r="M83" s="102">
        <v>803.52</v>
      </c>
      <c r="N83" s="102">
        <v>839.88</v>
      </c>
      <c r="O83" s="102">
        <v>898.81</v>
      </c>
      <c r="P83" s="102">
        <v>899.17</v>
      </c>
      <c r="Q83" s="102">
        <v>1028.69</v>
      </c>
      <c r="R83" s="102">
        <v>922.41</v>
      </c>
      <c r="S83" s="102">
        <v>1012.7800000000002</v>
      </c>
      <c r="T83" s="102">
        <v>943.81999999999994</v>
      </c>
      <c r="U83" s="102">
        <v>989.34</v>
      </c>
      <c r="V83" s="102">
        <v>991.23</v>
      </c>
      <c r="W83" s="102">
        <v>1129.5300000000002</v>
      </c>
      <c r="X83" s="102">
        <v>1059.4300000000003</v>
      </c>
      <c r="Y83" s="102">
        <v>1147.8399999999999</v>
      </c>
      <c r="Z83" s="102">
        <v>1090.45</v>
      </c>
      <c r="AB83" s="100">
        <f t="shared" si="57"/>
        <v>0.20118335771714957</v>
      </c>
      <c r="AC83" s="100">
        <f t="shared" si="58"/>
        <v>0.38637810165875752</v>
      </c>
      <c r="AD83" s="100">
        <f t="shared" si="59"/>
        <v>-1.5292648342212112</v>
      </c>
      <c r="AE83" s="100">
        <f t="shared" si="60"/>
        <v>0.76007225701069103</v>
      </c>
      <c r="AF83" s="215"/>
      <c r="AG83" s="100">
        <f t="shared" si="61"/>
        <v>-4.9998257596877504</v>
      </c>
    </row>
    <row r="84" spans="1:33" ht="18.75" customHeight="1">
      <c r="A84" s="60" t="s">
        <v>53</v>
      </c>
      <c r="B84" s="102">
        <v>52.87</v>
      </c>
      <c r="C84" s="102">
        <v>35.39</v>
      </c>
      <c r="D84" s="102">
        <v>34.090000000000003</v>
      </c>
      <c r="E84" s="102">
        <v>39.35</v>
      </c>
      <c r="F84" s="102">
        <v>51.94</v>
      </c>
      <c r="G84" s="102">
        <v>53.49</v>
      </c>
      <c r="H84" s="102">
        <v>49.08</v>
      </c>
      <c r="I84" s="102">
        <v>51.8</v>
      </c>
      <c r="J84" s="102">
        <v>63.53</v>
      </c>
      <c r="K84" s="102">
        <v>82.97</v>
      </c>
      <c r="L84" s="102">
        <v>87.41</v>
      </c>
      <c r="M84" s="102">
        <v>85.12</v>
      </c>
      <c r="N84" s="102">
        <v>60.73</v>
      </c>
      <c r="O84" s="102">
        <v>80.88</v>
      </c>
      <c r="P84" s="102">
        <v>74.91</v>
      </c>
      <c r="Q84" s="102">
        <v>87.61</v>
      </c>
      <c r="R84" s="102">
        <v>77.819999999999993</v>
      </c>
      <c r="S84" s="102">
        <v>95.87</v>
      </c>
      <c r="T84" s="102">
        <v>93.04</v>
      </c>
      <c r="U84" s="102">
        <v>100.08</v>
      </c>
      <c r="V84" s="102">
        <v>83.02</v>
      </c>
      <c r="W84" s="102">
        <v>119.53</v>
      </c>
      <c r="X84" s="102">
        <v>106.43</v>
      </c>
      <c r="Y84" s="102">
        <v>96.14</v>
      </c>
      <c r="Z84" s="102">
        <v>114.12</v>
      </c>
      <c r="AB84" s="100">
        <f t="shared" si="57"/>
        <v>3.2578359210067465</v>
      </c>
      <c r="AC84" s="100">
        <f t="shared" si="58"/>
        <v>0.23344506558491407</v>
      </c>
      <c r="AD84" s="100">
        <f t="shared" si="59"/>
        <v>10.320876706913861</v>
      </c>
      <c r="AE84" s="100">
        <f t="shared" si="60"/>
        <v>1.9228301542339787</v>
      </c>
      <c r="AF84" s="215"/>
      <c r="AG84" s="100">
        <f t="shared" si="61"/>
        <v>18.701893072602459</v>
      </c>
    </row>
    <row r="85" spans="1:33" ht="18.75" customHeight="1">
      <c r="A85" s="60" t="s">
        <v>54</v>
      </c>
      <c r="B85" s="102">
        <v>47.37</v>
      </c>
      <c r="C85" s="102">
        <v>42.54</v>
      </c>
      <c r="D85" s="102">
        <v>41.68</v>
      </c>
      <c r="E85" s="102">
        <v>58.239999999999995</v>
      </c>
      <c r="F85" s="102">
        <v>53.69</v>
      </c>
      <c r="G85" s="102">
        <v>36.940000000000005</v>
      </c>
      <c r="H85" s="102">
        <v>36.49</v>
      </c>
      <c r="I85" s="102">
        <v>30.49</v>
      </c>
      <c r="J85" s="102">
        <v>32.970000000000006</v>
      </c>
      <c r="K85" s="102">
        <v>40.150000000000006</v>
      </c>
      <c r="L85" s="102">
        <v>47.03</v>
      </c>
      <c r="M85" s="102">
        <v>44.42</v>
      </c>
      <c r="N85" s="102">
        <v>42.470000000000006</v>
      </c>
      <c r="O85" s="102">
        <v>50.86</v>
      </c>
      <c r="P85" s="102">
        <v>54.9</v>
      </c>
      <c r="Q85" s="102">
        <v>54.06</v>
      </c>
      <c r="R85" s="102">
        <v>56.58</v>
      </c>
      <c r="S85" s="102">
        <v>60.61</v>
      </c>
      <c r="T85" s="102">
        <v>57.31</v>
      </c>
      <c r="U85" s="102">
        <v>59.36</v>
      </c>
      <c r="V85" s="102">
        <v>60.28</v>
      </c>
      <c r="W85" s="102">
        <v>90.83</v>
      </c>
      <c r="X85" s="102">
        <v>79.700000000000017</v>
      </c>
      <c r="Y85" s="102">
        <v>98.83</v>
      </c>
      <c r="Z85" s="102">
        <v>98.83</v>
      </c>
      <c r="AB85" s="100">
        <f t="shared" si="57"/>
        <v>3.1116473691937596</v>
      </c>
      <c r="AC85" s="100">
        <f t="shared" si="58"/>
        <v>-4.8522108975046718</v>
      </c>
      <c r="AD85" s="100">
        <f t="shared" si="59"/>
        <v>4.9483506144183176</v>
      </c>
      <c r="AE85" s="100">
        <f t="shared" si="60"/>
        <v>5.447600386897733</v>
      </c>
      <c r="AF85" s="215"/>
      <c r="AG85" s="100">
        <f t="shared" si="61"/>
        <v>0</v>
      </c>
    </row>
    <row r="86" spans="1:33" ht="18.75" customHeight="1">
      <c r="A86" s="114" t="s">
        <v>55</v>
      </c>
      <c r="B86" s="115">
        <v>2994.5299999999997</v>
      </c>
      <c r="C86" s="115">
        <v>3096.82</v>
      </c>
      <c r="D86" s="115">
        <v>3089.21</v>
      </c>
      <c r="E86" s="115">
        <v>2973.0000000000005</v>
      </c>
      <c r="F86" s="115">
        <v>3265.23</v>
      </c>
      <c r="G86" s="115">
        <v>3162.1299999999997</v>
      </c>
      <c r="H86" s="115">
        <v>3057.0000000000005</v>
      </c>
      <c r="I86" s="115">
        <v>3157.7</v>
      </c>
      <c r="J86" s="115">
        <v>3361.2999999999997</v>
      </c>
      <c r="K86" s="115">
        <v>3059.5899999999997</v>
      </c>
      <c r="L86" s="115">
        <v>3042.6800000000003</v>
      </c>
      <c r="M86" s="115">
        <v>2970.62</v>
      </c>
      <c r="N86" s="115">
        <v>2871.7299999999996</v>
      </c>
      <c r="O86" s="115">
        <v>2710.76</v>
      </c>
      <c r="P86" s="115">
        <v>2879.42</v>
      </c>
      <c r="Q86" s="115">
        <v>2997.21</v>
      </c>
      <c r="R86" s="115">
        <v>2944.77</v>
      </c>
      <c r="S86" s="115">
        <v>3029.22</v>
      </c>
      <c r="T86" s="115">
        <v>2956.52</v>
      </c>
      <c r="U86" s="115">
        <v>2989.83</v>
      </c>
      <c r="V86" s="115">
        <v>3011.3399999999997</v>
      </c>
      <c r="W86" s="115">
        <v>3036.9199999999996</v>
      </c>
      <c r="X86" s="115">
        <v>2994.6499999999996</v>
      </c>
      <c r="Y86" s="115">
        <v>2887.27</v>
      </c>
      <c r="Z86" s="115">
        <v>2992.01</v>
      </c>
      <c r="AB86" s="97">
        <f t="shared" si="57"/>
        <v>-3.5078080023454028E-3</v>
      </c>
      <c r="AC86" s="97">
        <f t="shared" si="58"/>
        <v>1.0951242653744364</v>
      </c>
      <c r="AD86" s="97">
        <f t="shared" si="59"/>
        <v>-0.76718490120104565</v>
      </c>
      <c r="AE86" s="97">
        <f t="shared" si="60"/>
        <v>-0.11988025507404521</v>
      </c>
      <c r="AF86" s="215"/>
      <c r="AG86" s="97">
        <f t="shared" si="61"/>
        <v>3.6276482628919444</v>
      </c>
    </row>
    <row r="87" spans="1:33" ht="18.75" customHeight="1">
      <c r="A87" s="60" t="s">
        <v>56</v>
      </c>
      <c r="B87" s="102">
        <v>2050.04</v>
      </c>
      <c r="C87" s="102">
        <v>2169.54</v>
      </c>
      <c r="D87" s="102">
        <v>2125</v>
      </c>
      <c r="E87" s="102">
        <v>2060.0499999999997</v>
      </c>
      <c r="F87" s="102">
        <v>2325.73</v>
      </c>
      <c r="G87" s="102">
        <v>2217.56</v>
      </c>
      <c r="H87" s="102">
        <v>2142.7600000000002</v>
      </c>
      <c r="I87" s="102">
        <v>2250.86</v>
      </c>
      <c r="J87" s="102">
        <v>2442.5</v>
      </c>
      <c r="K87" s="102">
        <v>2152.0500000000002</v>
      </c>
      <c r="L87" s="102">
        <v>2152.4499999999998</v>
      </c>
      <c r="M87" s="102">
        <v>2088.77</v>
      </c>
      <c r="N87" s="102">
        <v>1994.1899999999998</v>
      </c>
      <c r="O87" s="102">
        <v>1848.3899999999999</v>
      </c>
      <c r="P87" s="102">
        <v>1949.98</v>
      </c>
      <c r="Q87" s="102">
        <v>2037.74</v>
      </c>
      <c r="R87" s="102">
        <v>2016.78</v>
      </c>
      <c r="S87" s="102">
        <v>2092.59</v>
      </c>
      <c r="T87" s="102">
        <v>2021.49</v>
      </c>
      <c r="U87" s="102">
        <v>2062.33</v>
      </c>
      <c r="V87" s="102">
        <v>2060.69</v>
      </c>
      <c r="W87" s="102">
        <v>2091.59</v>
      </c>
      <c r="X87" s="102">
        <v>2049.36</v>
      </c>
      <c r="Y87" s="102">
        <v>1940.8899999999999</v>
      </c>
      <c r="Z87" s="102">
        <v>2048.15</v>
      </c>
      <c r="AB87" s="100">
        <f t="shared" si="57"/>
        <v>-3.8430864531813214E-3</v>
      </c>
      <c r="AC87" s="100">
        <f t="shared" si="58"/>
        <v>1.5833682506141367</v>
      </c>
      <c r="AD87" s="100">
        <f t="shared" si="59"/>
        <v>-0.5942426341482121</v>
      </c>
      <c r="AE87" s="100">
        <f t="shared" si="60"/>
        <v>-0.35415553867461647</v>
      </c>
      <c r="AF87" s="215"/>
      <c r="AG87" s="100">
        <f t="shared" si="61"/>
        <v>5.5263307039554137</v>
      </c>
    </row>
    <row r="88" spans="1:33" ht="18.75" customHeight="1">
      <c r="A88" s="116" t="s">
        <v>57</v>
      </c>
      <c r="B88" s="102">
        <v>884.39</v>
      </c>
      <c r="C88" s="102">
        <v>923.48</v>
      </c>
      <c r="D88" s="102">
        <v>921.52</v>
      </c>
      <c r="E88" s="102">
        <v>974.27</v>
      </c>
      <c r="F88" s="102">
        <v>1281.1799999999998</v>
      </c>
      <c r="G88" s="102">
        <v>1092.1600000000001</v>
      </c>
      <c r="H88" s="102">
        <v>896.6099999999999</v>
      </c>
      <c r="I88" s="102">
        <v>891.72</v>
      </c>
      <c r="J88" s="102">
        <v>1137.24</v>
      </c>
      <c r="K88" s="102">
        <v>799.57999999999993</v>
      </c>
      <c r="L88" s="102">
        <v>817.46</v>
      </c>
      <c r="M88" s="102">
        <v>777.73</v>
      </c>
      <c r="N88" s="102">
        <v>685.37</v>
      </c>
      <c r="O88" s="102">
        <v>588.04</v>
      </c>
      <c r="P88" s="102">
        <v>675.46</v>
      </c>
      <c r="Q88" s="102">
        <v>713.6</v>
      </c>
      <c r="R88" s="102">
        <v>683.61</v>
      </c>
      <c r="S88" s="102">
        <v>665.31</v>
      </c>
      <c r="T88" s="102">
        <v>586</v>
      </c>
      <c r="U88" s="102">
        <v>621.49</v>
      </c>
      <c r="V88" s="102">
        <v>614.04999999999995</v>
      </c>
      <c r="W88" s="102">
        <v>630.09</v>
      </c>
      <c r="X88" s="102">
        <v>637.06000000000006</v>
      </c>
      <c r="Y88" s="102">
        <v>575.65</v>
      </c>
      <c r="Z88" s="102">
        <v>606.16</v>
      </c>
      <c r="AB88" s="100">
        <f t="shared" si="57"/>
        <v>-1.5616534213911071</v>
      </c>
      <c r="AC88" s="100">
        <f t="shared" si="58"/>
        <v>4.3106108495120532</v>
      </c>
      <c r="AD88" s="100">
        <f t="shared" si="59"/>
        <v>-5.6295450228894151</v>
      </c>
      <c r="AE88" s="100">
        <f t="shared" si="60"/>
        <v>-2.113474895445</v>
      </c>
      <c r="AF88" s="215"/>
      <c r="AG88" s="100">
        <f t="shared" si="61"/>
        <v>5.300095544167462</v>
      </c>
    </row>
    <row r="89" spans="1:33" ht="18.75" customHeight="1">
      <c r="A89" s="116" t="s">
        <v>58</v>
      </c>
      <c r="B89" s="102">
        <v>412.91</v>
      </c>
      <c r="C89" s="102">
        <v>430.82</v>
      </c>
      <c r="D89" s="102">
        <v>426.68</v>
      </c>
      <c r="E89" s="102">
        <v>438.37</v>
      </c>
      <c r="F89" s="102">
        <v>428.8</v>
      </c>
      <c r="G89" s="102">
        <v>468.51</v>
      </c>
      <c r="H89" s="102">
        <v>473.54</v>
      </c>
      <c r="I89" s="102">
        <v>521.46</v>
      </c>
      <c r="J89" s="102">
        <v>519.82000000000005</v>
      </c>
      <c r="K89" s="102">
        <v>502.92</v>
      </c>
      <c r="L89" s="102">
        <v>485.45</v>
      </c>
      <c r="M89" s="102">
        <v>492.49</v>
      </c>
      <c r="N89" s="102">
        <v>493.21000000000004</v>
      </c>
      <c r="O89" s="102">
        <v>459.04</v>
      </c>
      <c r="P89" s="102">
        <v>470.42</v>
      </c>
      <c r="Q89" s="102">
        <v>499.03</v>
      </c>
      <c r="R89" s="102">
        <v>511.31</v>
      </c>
      <c r="S89" s="102">
        <v>562.14</v>
      </c>
      <c r="T89" s="102">
        <v>583.54999999999995</v>
      </c>
      <c r="U89" s="102">
        <v>595.05999999999995</v>
      </c>
      <c r="V89" s="102">
        <v>598.11</v>
      </c>
      <c r="W89" s="102">
        <v>595.35</v>
      </c>
      <c r="X89" s="102">
        <v>555.1</v>
      </c>
      <c r="Y89" s="102">
        <v>520.20000000000005</v>
      </c>
      <c r="Z89" s="102">
        <v>547.25</v>
      </c>
      <c r="AB89" s="100">
        <f t="shared" si="57"/>
        <v>1.1805646527890401</v>
      </c>
      <c r="AC89" s="100">
        <f t="shared" si="58"/>
        <v>2.5587438263225515</v>
      </c>
      <c r="AD89" s="100">
        <f t="shared" si="59"/>
        <v>0.71290615564276738</v>
      </c>
      <c r="AE89" s="100">
        <f t="shared" si="60"/>
        <v>0.85959808335445143</v>
      </c>
      <c r="AF89" s="215"/>
      <c r="AG89" s="100">
        <f t="shared" si="61"/>
        <v>5.1999231064974918</v>
      </c>
    </row>
    <row r="90" spans="1:33" ht="18.75" customHeight="1">
      <c r="A90" s="116" t="s">
        <v>59</v>
      </c>
      <c r="B90" s="102">
        <v>304.2</v>
      </c>
      <c r="C90" s="102">
        <v>350.86</v>
      </c>
      <c r="D90" s="102">
        <v>333.73</v>
      </c>
      <c r="E90" s="102">
        <v>267.08</v>
      </c>
      <c r="F90" s="102">
        <v>275.77</v>
      </c>
      <c r="G90" s="102">
        <v>254.6</v>
      </c>
      <c r="H90" s="102">
        <v>344.5</v>
      </c>
      <c r="I90" s="102">
        <v>356.58</v>
      </c>
      <c r="J90" s="102">
        <v>317.56</v>
      </c>
      <c r="K90" s="102">
        <v>313.76</v>
      </c>
      <c r="L90" s="102">
        <v>303.85000000000002</v>
      </c>
      <c r="M90" s="102">
        <v>266.14999999999998</v>
      </c>
      <c r="N90" s="102">
        <v>257.82</v>
      </c>
      <c r="O90" s="102">
        <v>237.43</v>
      </c>
      <c r="P90" s="102">
        <v>246.01999999999998</v>
      </c>
      <c r="Q90" s="102">
        <v>225.86</v>
      </c>
      <c r="R90" s="102">
        <v>186.32999999999998</v>
      </c>
      <c r="S90" s="102">
        <v>212.95999999999998</v>
      </c>
      <c r="T90" s="102">
        <v>216.53</v>
      </c>
      <c r="U90" s="102">
        <v>196.18</v>
      </c>
      <c r="V90" s="102">
        <v>192.5</v>
      </c>
      <c r="W90" s="102">
        <v>206.36</v>
      </c>
      <c r="X90" s="102">
        <v>207.39999999999998</v>
      </c>
      <c r="Y90" s="102">
        <v>177.48</v>
      </c>
      <c r="Z90" s="102">
        <v>204.09</v>
      </c>
      <c r="AB90" s="100">
        <f t="shared" si="57"/>
        <v>-1.6492661387702001</v>
      </c>
      <c r="AC90" s="100">
        <f t="shared" si="58"/>
        <v>-3.4972170057532614</v>
      </c>
      <c r="AD90" s="100">
        <f t="shared" si="59"/>
        <v>3.6000984878344022</v>
      </c>
      <c r="AE90" s="100">
        <f t="shared" si="60"/>
        <v>-2.8026413203219414</v>
      </c>
      <c r="AF90" s="215"/>
      <c r="AG90" s="100">
        <f t="shared" si="61"/>
        <v>14.993238674780265</v>
      </c>
    </row>
    <row r="91" spans="1:33" ht="18.75" customHeight="1">
      <c r="A91" s="116" t="s">
        <v>60</v>
      </c>
      <c r="B91" s="102">
        <v>403.49</v>
      </c>
      <c r="C91" s="102">
        <v>426.07</v>
      </c>
      <c r="D91" s="102">
        <v>413.52</v>
      </c>
      <c r="E91" s="102">
        <v>376.68</v>
      </c>
      <c r="F91" s="102">
        <v>408.1</v>
      </c>
      <c r="G91" s="102">
        <v>411.41</v>
      </c>
      <c r="H91" s="102">
        <v>397.62</v>
      </c>
      <c r="I91" s="102">
        <v>434.54</v>
      </c>
      <c r="J91" s="102">
        <v>446</v>
      </c>
      <c r="K91" s="102">
        <v>455.86</v>
      </c>
      <c r="L91" s="102">
        <v>471.05</v>
      </c>
      <c r="M91" s="102">
        <v>465.18</v>
      </c>
      <c r="N91" s="102">
        <v>466.42</v>
      </c>
      <c r="O91" s="102">
        <v>466.81</v>
      </c>
      <c r="P91" s="102">
        <v>469.42</v>
      </c>
      <c r="Q91" s="102">
        <v>497.57</v>
      </c>
      <c r="R91" s="102">
        <v>519.67999999999995</v>
      </c>
      <c r="S91" s="102">
        <v>546.76</v>
      </c>
      <c r="T91" s="102">
        <v>537.24</v>
      </c>
      <c r="U91" s="102">
        <v>549.22</v>
      </c>
      <c r="V91" s="102">
        <v>554.76</v>
      </c>
      <c r="W91" s="102">
        <v>562.59</v>
      </c>
      <c r="X91" s="102">
        <v>553.07000000000005</v>
      </c>
      <c r="Y91" s="102">
        <v>565.65</v>
      </c>
      <c r="Z91" s="102">
        <v>596.76</v>
      </c>
      <c r="AB91" s="100">
        <f t="shared" si="57"/>
        <v>1.6440486522331765</v>
      </c>
      <c r="AC91" s="100">
        <f t="shared" si="58"/>
        <v>0.38952829529919075</v>
      </c>
      <c r="AD91" s="100">
        <f t="shared" si="59"/>
        <v>2.7444644802555596</v>
      </c>
      <c r="AE91" s="100">
        <f t="shared" si="60"/>
        <v>1.704003703360546</v>
      </c>
      <c r="AF91" s="215"/>
      <c r="AG91" s="100">
        <f t="shared" si="61"/>
        <v>5.4998674091752884</v>
      </c>
    </row>
    <row r="92" spans="1:33" ht="18.75" customHeight="1">
      <c r="A92" s="116" t="s">
        <v>61</v>
      </c>
      <c r="B92" s="102">
        <v>45.050000000000011</v>
      </c>
      <c r="C92" s="102">
        <v>38.31</v>
      </c>
      <c r="D92" s="102">
        <v>29.549999999999955</v>
      </c>
      <c r="E92" s="102">
        <v>3.6499999999997499</v>
      </c>
      <c r="F92" s="102">
        <v>-68.119999999999777</v>
      </c>
      <c r="G92" s="102">
        <v>-9.1200000000001751</v>
      </c>
      <c r="H92" s="102">
        <v>30.49000000000035</v>
      </c>
      <c r="I92" s="102">
        <v>46.560000000000059</v>
      </c>
      <c r="J92" s="102">
        <v>21.879999999999939</v>
      </c>
      <c r="K92" s="102">
        <v>79.930000000000177</v>
      </c>
      <c r="L92" s="102">
        <v>74.639999999999702</v>
      </c>
      <c r="M92" s="102">
        <v>87.21999999999997</v>
      </c>
      <c r="N92" s="102">
        <v>91.36999999999972</v>
      </c>
      <c r="O92" s="102">
        <v>97.069999999999879</v>
      </c>
      <c r="P92" s="102">
        <v>88.659999999999911</v>
      </c>
      <c r="Q92" s="102">
        <v>101.67999999999989</v>
      </c>
      <c r="R92" s="102">
        <v>115.85000000000025</v>
      </c>
      <c r="S92" s="102">
        <v>105.4200000000003</v>
      </c>
      <c r="T92" s="102">
        <v>98.170000000000073</v>
      </c>
      <c r="U92" s="102">
        <v>100.37999999999988</v>
      </c>
      <c r="V92" s="102">
        <v>101.2700000000001</v>
      </c>
      <c r="W92" s="102">
        <v>97.199999999999932</v>
      </c>
      <c r="X92" s="102">
        <v>96.730000000000132</v>
      </c>
      <c r="Y92" s="102">
        <v>101.90999999999974</v>
      </c>
      <c r="Z92" s="102">
        <v>93.890000000000214</v>
      </c>
      <c r="AB92" s="100">
        <f t="shared" si="57"/>
        <v>3.1070882800752653</v>
      </c>
      <c r="AC92" s="100">
        <f t="shared" si="58"/>
        <v>-172.65408013698405</v>
      </c>
      <c r="AD92" s="100">
        <f t="shared" si="59"/>
        <v>-252.26334223512774</v>
      </c>
      <c r="AE92" s="100">
        <f t="shared" si="60"/>
        <v>1.6524132760557642</v>
      </c>
      <c r="AF92" s="215"/>
      <c r="AG92" s="100">
        <f t="shared" si="61"/>
        <v>-7.8696889412222042</v>
      </c>
    </row>
    <row r="93" spans="1:33" ht="18.75" customHeight="1">
      <c r="A93" s="60" t="s">
        <v>62</v>
      </c>
      <c r="B93" s="102">
        <v>908.49</v>
      </c>
      <c r="C93" s="102">
        <v>889.98</v>
      </c>
      <c r="D93" s="102">
        <v>927.27</v>
      </c>
      <c r="E93" s="102">
        <v>878.86</v>
      </c>
      <c r="F93" s="102">
        <v>938.69999999999993</v>
      </c>
      <c r="G93" s="102">
        <v>942.78</v>
      </c>
      <c r="H93" s="102">
        <v>914.2299999999999</v>
      </c>
      <c r="I93" s="102">
        <v>907.89</v>
      </c>
      <c r="J93" s="102">
        <v>922.34</v>
      </c>
      <c r="K93" s="102">
        <v>907.51</v>
      </c>
      <c r="L93" s="102">
        <v>891.53</v>
      </c>
      <c r="M93" s="102">
        <v>883.3</v>
      </c>
      <c r="N93" s="102">
        <v>879.64</v>
      </c>
      <c r="O93" s="102">
        <v>862.71</v>
      </c>
      <c r="P93" s="102">
        <v>928.85000000000014</v>
      </c>
      <c r="Q93" s="102">
        <v>959.17000000000007</v>
      </c>
      <c r="R93" s="102">
        <v>928.1400000000001</v>
      </c>
      <c r="S93" s="102">
        <v>936.37</v>
      </c>
      <c r="T93" s="102">
        <v>934.82</v>
      </c>
      <c r="U93" s="102">
        <v>927.64</v>
      </c>
      <c r="V93" s="102">
        <v>951.25</v>
      </c>
      <c r="W93" s="102">
        <v>945.33000000000015</v>
      </c>
      <c r="X93" s="102">
        <v>945.29</v>
      </c>
      <c r="Y93" s="102">
        <v>943.59</v>
      </c>
      <c r="Z93" s="102">
        <v>945.47</v>
      </c>
      <c r="AB93" s="100">
        <f t="shared" si="57"/>
        <v>0.16638108386404227</v>
      </c>
      <c r="AC93" s="100">
        <f t="shared" si="58"/>
        <v>0.74373359758972413</v>
      </c>
      <c r="AD93" s="100">
        <f t="shared" si="59"/>
        <v>-1.1116523592280214</v>
      </c>
      <c r="AE93" s="100">
        <f t="shared" si="60"/>
        <v>0.42047488591157034</v>
      </c>
      <c r="AF93" s="215"/>
      <c r="AG93" s="100">
        <f t="shared" si="61"/>
        <v>0.19923907629372878</v>
      </c>
    </row>
    <row r="94" spans="1:33" ht="18.75" customHeight="1">
      <c r="A94" s="116" t="s">
        <v>63</v>
      </c>
      <c r="B94" s="102">
        <v>745.56000000000006</v>
      </c>
      <c r="C94" s="102">
        <v>716.58</v>
      </c>
      <c r="D94" s="102">
        <v>749.92</v>
      </c>
      <c r="E94" s="102">
        <v>704.46</v>
      </c>
      <c r="F94" s="102">
        <v>760.83999999999992</v>
      </c>
      <c r="G94" s="102">
        <v>778.5200000000001</v>
      </c>
      <c r="H94" s="102">
        <v>749.66</v>
      </c>
      <c r="I94" s="102">
        <v>740.41</v>
      </c>
      <c r="J94" s="102">
        <v>754.12</v>
      </c>
      <c r="K94" s="102">
        <v>741.02</v>
      </c>
      <c r="L94" s="102">
        <v>715.24</v>
      </c>
      <c r="M94" s="102">
        <v>711.5</v>
      </c>
      <c r="N94" s="102">
        <v>714.2600000000001</v>
      </c>
      <c r="O94" s="102">
        <v>678.53</v>
      </c>
      <c r="P94" s="102">
        <v>733.19</v>
      </c>
      <c r="Q94" s="102">
        <v>741.98000000000013</v>
      </c>
      <c r="R94" s="102">
        <v>709.0100000000001</v>
      </c>
      <c r="S94" s="102">
        <v>712.24</v>
      </c>
      <c r="T94" s="102">
        <v>719.1099999999999</v>
      </c>
      <c r="U94" s="102">
        <v>711.91</v>
      </c>
      <c r="V94" s="102">
        <v>722.04</v>
      </c>
      <c r="W94" s="102">
        <v>718.52</v>
      </c>
      <c r="X94" s="102">
        <v>699.25</v>
      </c>
      <c r="Y94" s="102">
        <v>706.17000000000007</v>
      </c>
      <c r="Z94" s="102">
        <v>699.81</v>
      </c>
      <c r="AB94" s="100">
        <f t="shared" si="57"/>
        <v>-0.26351362600794959</v>
      </c>
      <c r="AC94" s="100">
        <f t="shared" si="58"/>
        <v>0.8689348611423231</v>
      </c>
      <c r="AD94" s="100">
        <f t="shared" si="59"/>
        <v>-1.6812373890523924</v>
      </c>
      <c r="AE94" s="100">
        <f t="shared" si="60"/>
        <v>-0.15565930416990836</v>
      </c>
      <c r="AF94" s="215"/>
      <c r="AG94" s="100">
        <f t="shared" si="61"/>
        <v>-0.9006329920557552</v>
      </c>
    </row>
    <row r="95" spans="1:33" ht="18.75" customHeight="1">
      <c r="A95" s="116" t="s">
        <v>64</v>
      </c>
      <c r="B95" s="102">
        <v>137.77000000000001</v>
      </c>
      <c r="C95" s="102">
        <v>146.12</v>
      </c>
      <c r="D95" s="102">
        <v>147.52000000000001</v>
      </c>
      <c r="E95" s="102">
        <v>149.74</v>
      </c>
      <c r="F95" s="102">
        <v>155.63999999999999</v>
      </c>
      <c r="G95" s="102">
        <v>136.93</v>
      </c>
      <c r="H95" s="102">
        <v>138.47</v>
      </c>
      <c r="I95" s="102">
        <v>139.1</v>
      </c>
      <c r="J95" s="102">
        <v>141.16999999999999</v>
      </c>
      <c r="K95" s="102">
        <v>139.86000000000001</v>
      </c>
      <c r="L95" s="102">
        <v>148.77000000000001</v>
      </c>
      <c r="M95" s="102">
        <v>141.87</v>
      </c>
      <c r="N95" s="102">
        <v>138.41999999999999</v>
      </c>
      <c r="O95" s="102">
        <v>146.28</v>
      </c>
      <c r="P95" s="102">
        <v>153.88</v>
      </c>
      <c r="Q95" s="102">
        <v>169.56</v>
      </c>
      <c r="R95" s="102">
        <v>163.95</v>
      </c>
      <c r="S95" s="102">
        <v>166.61</v>
      </c>
      <c r="T95" s="102">
        <v>163.63</v>
      </c>
      <c r="U95" s="102">
        <v>162.41</v>
      </c>
      <c r="V95" s="102">
        <v>171.77</v>
      </c>
      <c r="W95" s="102">
        <v>165.86</v>
      </c>
      <c r="X95" s="102">
        <v>175.35999999999999</v>
      </c>
      <c r="Y95" s="102">
        <v>178.1</v>
      </c>
      <c r="Z95" s="102">
        <v>181.12</v>
      </c>
      <c r="AB95" s="100">
        <f t="shared" si="57"/>
        <v>1.1464138912285593</v>
      </c>
      <c r="AC95" s="100">
        <f t="shared" si="58"/>
        <v>-0.12224085916571203</v>
      </c>
      <c r="AD95" s="100">
        <f t="shared" si="59"/>
        <v>1.6724645377170333</v>
      </c>
      <c r="AE95" s="100">
        <f t="shared" si="60"/>
        <v>1.4153388768214592</v>
      </c>
      <c r="AF95" s="215"/>
      <c r="AG95" s="100">
        <f t="shared" si="61"/>
        <v>1.6956765861875409</v>
      </c>
    </row>
    <row r="96" spans="1:33" ht="18.75" customHeight="1">
      <c r="A96" s="116" t="s">
        <v>65</v>
      </c>
      <c r="B96" s="102">
        <v>26.3</v>
      </c>
      <c r="C96" s="102">
        <v>35.479999999999997</v>
      </c>
      <c r="D96" s="102">
        <v>36.54</v>
      </c>
      <c r="E96" s="102">
        <v>34.44</v>
      </c>
      <c r="F96" s="102">
        <v>32.229999999999997</v>
      </c>
      <c r="G96" s="102">
        <v>28.34</v>
      </c>
      <c r="H96" s="102">
        <v>29.68</v>
      </c>
      <c r="I96" s="102">
        <v>33.24</v>
      </c>
      <c r="J96" s="102">
        <v>31.48</v>
      </c>
      <c r="K96" s="102">
        <v>31.32</v>
      </c>
      <c r="L96" s="102">
        <v>33.15</v>
      </c>
      <c r="M96" s="102">
        <v>34.4</v>
      </c>
      <c r="N96" s="102">
        <v>31.48</v>
      </c>
      <c r="O96" s="102">
        <v>39.19</v>
      </c>
      <c r="P96" s="102">
        <v>42.47</v>
      </c>
      <c r="Q96" s="102">
        <v>49.65</v>
      </c>
      <c r="R96" s="102">
        <v>54.74</v>
      </c>
      <c r="S96" s="102">
        <v>56.64</v>
      </c>
      <c r="T96" s="102">
        <v>52.8</v>
      </c>
      <c r="U96" s="102">
        <v>53.76</v>
      </c>
      <c r="V96" s="102">
        <v>57.69</v>
      </c>
      <c r="W96" s="102">
        <v>60.949999999999996</v>
      </c>
      <c r="X96" s="102">
        <v>70.679999999999993</v>
      </c>
      <c r="Y96" s="102">
        <v>55.63</v>
      </c>
      <c r="Z96" s="102">
        <v>62.06</v>
      </c>
      <c r="AB96" s="100">
        <f t="shared" si="57"/>
        <v>3.6419719722766475</v>
      </c>
      <c r="AC96" s="100">
        <f t="shared" si="58"/>
        <v>1.5053234615815647</v>
      </c>
      <c r="AD96" s="100">
        <f t="shared" si="59"/>
        <v>3.1850401199735145</v>
      </c>
      <c r="AE96" s="100">
        <f t="shared" si="60"/>
        <v>4.5808138117228836</v>
      </c>
      <c r="AF96" s="215"/>
      <c r="AG96" s="100">
        <f t="shared" si="61"/>
        <v>11.558511594463418</v>
      </c>
    </row>
    <row r="97" spans="1:33" ht="18.75" customHeight="1">
      <c r="A97" s="117" t="s">
        <v>66</v>
      </c>
      <c r="B97" s="115">
        <v>132.37</v>
      </c>
      <c r="C97" s="115">
        <v>138.03</v>
      </c>
      <c r="D97" s="115">
        <v>144.54</v>
      </c>
      <c r="E97" s="115">
        <v>138.46</v>
      </c>
      <c r="F97" s="115">
        <v>151.49</v>
      </c>
      <c r="G97" s="115">
        <v>151</v>
      </c>
      <c r="H97" s="115">
        <v>158.4</v>
      </c>
      <c r="I97" s="115">
        <v>161.93</v>
      </c>
      <c r="J97" s="115">
        <v>185.99</v>
      </c>
      <c r="K97" s="115">
        <v>168.15</v>
      </c>
      <c r="L97" s="115">
        <v>166.23</v>
      </c>
      <c r="M97" s="115">
        <v>153.58000000000001</v>
      </c>
      <c r="N97" s="115">
        <v>150.38</v>
      </c>
      <c r="O97" s="115">
        <v>144.58000000000001</v>
      </c>
      <c r="P97" s="115">
        <v>142.19</v>
      </c>
      <c r="Q97" s="115">
        <v>143.86000000000001</v>
      </c>
      <c r="R97" s="115">
        <v>158.38</v>
      </c>
      <c r="S97" s="115">
        <v>170.43</v>
      </c>
      <c r="T97" s="115">
        <v>194.06</v>
      </c>
      <c r="U97" s="115">
        <v>202.09</v>
      </c>
      <c r="V97" s="115">
        <v>237.98</v>
      </c>
      <c r="W97" s="115">
        <v>282.89999999999998</v>
      </c>
      <c r="X97" s="115">
        <v>320.60000000000002</v>
      </c>
      <c r="Y97" s="115">
        <v>310.89999999999998</v>
      </c>
      <c r="Z97" s="115">
        <v>306.62</v>
      </c>
      <c r="AB97" s="97">
        <f t="shared" si="57"/>
        <v>3.5620061089746136</v>
      </c>
      <c r="AC97" s="97">
        <f t="shared" si="58"/>
        <v>2.6685611613947113</v>
      </c>
      <c r="AD97" s="97">
        <f t="shared" si="59"/>
        <v>1.9404371219696515</v>
      </c>
      <c r="AE97" s="97">
        <f t="shared" si="60"/>
        <v>4.4701503195762937</v>
      </c>
      <c r="AF97" s="215"/>
      <c r="AG97" s="97">
        <f t="shared" si="61"/>
        <v>-1.3766484400128571</v>
      </c>
    </row>
    <row r="98" spans="1:33" ht="18.75" customHeight="1">
      <c r="A98" s="117" t="s">
        <v>67</v>
      </c>
      <c r="B98" s="115">
        <v>233.75</v>
      </c>
      <c r="C98" s="115">
        <v>229.1</v>
      </c>
      <c r="D98" s="115">
        <v>253.44</v>
      </c>
      <c r="E98" s="115">
        <v>242.15</v>
      </c>
      <c r="F98" s="115">
        <v>241.34</v>
      </c>
      <c r="G98" s="115">
        <v>254.59</v>
      </c>
      <c r="H98" s="115">
        <v>243.81</v>
      </c>
      <c r="I98" s="115">
        <v>229.82</v>
      </c>
      <c r="J98" s="115">
        <v>247.61</v>
      </c>
      <c r="K98" s="115">
        <v>217.1</v>
      </c>
      <c r="L98" s="115">
        <v>192.43</v>
      </c>
      <c r="M98" s="115">
        <v>186.09</v>
      </c>
      <c r="N98" s="115">
        <v>195.31</v>
      </c>
      <c r="O98" s="115">
        <v>198.03</v>
      </c>
      <c r="P98" s="115">
        <v>217.47</v>
      </c>
      <c r="Q98" s="115">
        <v>226.76</v>
      </c>
      <c r="R98" s="115">
        <v>239.77</v>
      </c>
      <c r="S98" s="115">
        <v>240.13</v>
      </c>
      <c r="T98" s="115">
        <v>256.85000000000002</v>
      </c>
      <c r="U98" s="115">
        <v>333.98</v>
      </c>
      <c r="V98" s="115">
        <v>299.47000000000003</v>
      </c>
      <c r="W98" s="115">
        <v>317.45999999999998</v>
      </c>
      <c r="X98" s="115">
        <v>334.52</v>
      </c>
      <c r="Y98" s="115">
        <v>361.01</v>
      </c>
      <c r="Z98" s="115">
        <v>376.79</v>
      </c>
      <c r="AB98" s="97">
        <f t="shared" si="57"/>
        <v>2.009234732143228</v>
      </c>
      <c r="AC98" s="97">
        <f t="shared" si="58"/>
        <v>1.7227152900329168</v>
      </c>
      <c r="AD98" s="97">
        <f t="shared" si="59"/>
        <v>-5.4446105418556323</v>
      </c>
      <c r="AE98" s="97">
        <f t="shared" si="60"/>
        <v>4.9167324350776198</v>
      </c>
      <c r="AF98" s="215"/>
      <c r="AG98" s="97">
        <f t="shared" si="61"/>
        <v>4.3710700534611311</v>
      </c>
    </row>
    <row r="99" spans="1:33">
      <c r="A99" s="118" t="s">
        <v>68</v>
      </c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spans="1:33">
      <c r="A100" s="61" t="s">
        <v>31</v>
      </c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</row>
    <row r="101" spans="1:33">
      <c r="A101" s="387" t="s">
        <v>353</v>
      </c>
      <c r="B101" s="38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33">
      <c r="A102" s="203" t="s">
        <v>354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33"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33" ht="40.5" customHeight="1">
      <c r="A104" s="400" t="s">
        <v>161</v>
      </c>
      <c r="B104" s="400"/>
      <c r="C104" s="400"/>
      <c r="D104" s="400"/>
      <c r="E104" s="400"/>
      <c r="F104" s="400"/>
      <c r="G104" s="400"/>
      <c r="H104" s="400"/>
      <c r="I104" s="400"/>
      <c r="J104" s="400"/>
      <c r="K104" s="400"/>
      <c r="L104" s="400"/>
      <c r="M104" s="400"/>
      <c r="N104" s="400"/>
      <c r="O104" s="400"/>
      <c r="P104" s="400"/>
      <c r="Q104" s="400"/>
      <c r="R104" s="400"/>
      <c r="S104" s="400"/>
      <c r="T104" s="400"/>
      <c r="U104" s="400"/>
      <c r="V104" s="400"/>
      <c r="W104" s="400"/>
      <c r="X104" s="400"/>
      <c r="Y104" s="400"/>
      <c r="Z104" s="374"/>
    </row>
    <row r="105" spans="1:33" ht="32.25" customHeight="1">
      <c r="A105" s="172"/>
      <c r="B105" s="385">
        <v>2000</v>
      </c>
      <c r="C105" s="385">
        <v>2001</v>
      </c>
      <c r="D105" s="385">
        <v>2002</v>
      </c>
      <c r="E105" s="385">
        <v>2003</v>
      </c>
      <c r="F105" s="385">
        <v>2004</v>
      </c>
      <c r="G105" s="385">
        <v>2005</v>
      </c>
      <c r="H105" s="385">
        <v>2006</v>
      </c>
      <c r="I105" s="385">
        <v>2007</v>
      </c>
      <c r="J105" s="385">
        <v>2008</v>
      </c>
      <c r="K105" s="385">
        <v>2009</v>
      </c>
      <c r="L105" s="385">
        <v>2010</v>
      </c>
      <c r="M105" s="385">
        <v>2011</v>
      </c>
      <c r="N105" s="385" t="s">
        <v>0</v>
      </c>
      <c r="O105" s="385" t="s">
        <v>1</v>
      </c>
      <c r="P105" s="385">
        <v>2014</v>
      </c>
      <c r="Q105" s="385">
        <v>2015</v>
      </c>
      <c r="R105" s="385">
        <v>2016</v>
      </c>
      <c r="S105" s="385">
        <v>2017</v>
      </c>
      <c r="T105" s="385">
        <v>2018</v>
      </c>
      <c r="U105" s="385">
        <v>2019</v>
      </c>
      <c r="V105" s="385">
        <v>2020</v>
      </c>
      <c r="W105" s="385">
        <v>2021</v>
      </c>
      <c r="X105" s="385">
        <v>2022</v>
      </c>
      <c r="Y105" s="385" t="s">
        <v>195</v>
      </c>
      <c r="Z105" s="385" t="s">
        <v>349</v>
      </c>
      <c r="AA105" s="93"/>
      <c r="AB105" s="397" t="s">
        <v>154</v>
      </c>
      <c r="AC105" s="398"/>
      <c r="AD105" s="398"/>
      <c r="AE105" s="398"/>
      <c r="AF105" s="209"/>
      <c r="AG105" s="210" t="s">
        <v>18</v>
      </c>
    </row>
    <row r="106" spans="1:33" s="93" customFormat="1" ht="14.25" customHeight="1">
      <c r="A106" s="173"/>
      <c r="B106" s="386"/>
      <c r="C106" s="386"/>
      <c r="D106" s="386"/>
      <c r="E106" s="386"/>
      <c r="F106" s="386"/>
      <c r="G106" s="386"/>
      <c r="H106" s="386"/>
      <c r="I106" s="386"/>
      <c r="J106" s="386"/>
      <c r="K106" s="386"/>
      <c r="L106" s="386"/>
      <c r="M106" s="386"/>
      <c r="N106" s="386"/>
      <c r="O106" s="386"/>
      <c r="P106" s="386"/>
      <c r="Q106" s="386"/>
      <c r="R106" s="386"/>
      <c r="S106" s="386"/>
      <c r="T106" s="386"/>
      <c r="U106" s="386"/>
      <c r="V106" s="386"/>
      <c r="W106" s="386"/>
      <c r="X106" s="386"/>
      <c r="Y106" s="386"/>
      <c r="Z106" s="386"/>
      <c r="AB106" s="174" t="s">
        <v>350</v>
      </c>
      <c r="AC106" s="174" t="s">
        <v>19</v>
      </c>
      <c r="AD106" s="174" t="s">
        <v>20</v>
      </c>
      <c r="AE106" s="174" t="s">
        <v>351</v>
      </c>
      <c r="AF106" s="95"/>
      <c r="AG106" s="174" t="s">
        <v>352</v>
      </c>
    </row>
    <row r="107" spans="1:33" ht="18.75" customHeight="1">
      <c r="A107" s="113" t="s">
        <v>44</v>
      </c>
      <c r="B107" s="111">
        <f>B45/B75*100</f>
        <v>80.163755935093377</v>
      </c>
      <c r="C107" s="111">
        <f t="shared" ref="C107:Y118" si="62">C45/C75*100</f>
        <v>83.471170516744024</v>
      </c>
      <c r="D107" s="111">
        <f t="shared" si="62"/>
        <v>78.87244286525241</v>
      </c>
      <c r="E107" s="111">
        <f t="shared" si="62"/>
        <v>81.805165030617573</v>
      </c>
      <c r="F107" s="111">
        <f t="shared" si="62"/>
        <v>80.736184963316944</v>
      </c>
      <c r="G107" s="111">
        <f t="shared" si="62"/>
        <v>81.86998492772787</v>
      </c>
      <c r="H107" s="111">
        <f t="shared" si="62"/>
        <v>81.868540677171453</v>
      </c>
      <c r="I107" s="111">
        <f t="shared" si="62"/>
        <v>84.575393363534133</v>
      </c>
      <c r="J107" s="111">
        <f t="shared" si="62"/>
        <v>85.037366684763228</v>
      </c>
      <c r="K107" s="111">
        <f t="shared" si="62"/>
        <v>82.643100747809697</v>
      </c>
      <c r="L107" s="111">
        <f t="shared" si="62"/>
        <v>85.131478079661193</v>
      </c>
      <c r="M107" s="111">
        <f t="shared" si="62"/>
        <v>86.853399455917682</v>
      </c>
      <c r="N107" s="111">
        <f t="shared" si="62"/>
        <v>89.367792756212438</v>
      </c>
      <c r="O107" s="111">
        <f t="shared" si="62"/>
        <v>91.411010254675091</v>
      </c>
      <c r="P107" s="111">
        <f t="shared" si="62"/>
        <v>88.156688517873619</v>
      </c>
      <c r="Q107" s="111">
        <f t="shared" si="62"/>
        <v>88.011255259977588</v>
      </c>
      <c r="R107" s="111">
        <f t="shared" si="62"/>
        <v>88.604703320850973</v>
      </c>
      <c r="S107" s="111">
        <f t="shared" si="62"/>
        <v>90.490851533940784</v>
      </c>
      <c r="T107" s="111">
        <f t="shared" si="62"/>
        <v>93.065038594463104</v>
      </c>
      <c r="U107" s="111">
        <f t="shared" si="62"/>
        <v>94.242942656610893</v>
      </c>
      <c r="V107" s="111">
        <f t="shared" si="62"/>
        <v>94.866651094409107</v>
      </c>
      <c r="W107" s="111">
        <f t="shared" si="62"/>
        <v>100</v>
      </c>
      <c r="X107" s="111">
        <f t="shared" si="62"/>
        <v>118.41159297278017</v>
      </c>
      <c r="Y107" s="111">
        <f t="shared" si="62"/>
        <v>135.5673318988882</v>
      </c>
      <c r="Z107" s="111">
        <f t="shared" ref="Z107:Z128" si="63">Z45/Z75*100</f>
        <v>129.22525445792448</v>
      </c>
      <c r="AA107" s="102"/>
      <c r="AB107" s="110">
        <f>((Z107/B107)^(1/24)-1)*100</f>
        <v>2.0094460341550269</v>
      </c>
      <c r="AC107" s="110">
        <f>((G107/B107)^(1/5)-1)*100</f>
        <v>0.42210732535428175</v>
      </c>
      <c r="AD107" s="110">
        <f>((L107/G107)^(1/5)-1)*100</f>
        <v>0.78434848380657396</v>
      </c>
      <c r="AE107" s="110">
        <f>((Z107/L107)^(1/14)-1)*100</f>
        <v>3.0260251075995948</v>
      </c>
      <c r="AF107" s="215"/>
      <c r="AG107" s="110">
        <f>(Z107-Y107)/Y107*100</f>
        <v>-4.6781753038364053</v>
      </c>
    </row>
    <row r="108" spans="1:33" ht="18.75" customHeight="1">
      <c r="A108" s="114" t="s">
        <v>45</v>
      </c>
      <c r="B108" s="115">
        <f t="shared" ref="B108:Q130" si="64">B46/B76*100</f>
        <v>80.774494733845742</v>
      </c>
      <c r="C108" s="115">
        <f t="shared" si="64"/>
        <v>82.222711514633431</v>
      </c>
      <c r="D108" s="115">
        <f t="shared" si="64"/>
        <v>78.776332665682759</v>
      </c>
      <c r="E108" s="115">
        <f t="shared" si="64"/>
        <v>82.257409443878473</v>
      </c>
      <c r="F108" s="115">
        <f t="shared" si="64"/>
        <v>81.406505378080695</v>
      </c>
      <c r="G108" s="115">
        <f t="shared" si="64"/>
        <v>79.46748591909882</v>
      </c>
      <c r="H108" s="115">
        <f t="shared" si="64"/>
        <v>80.108360733709688</v>
      </c>
      <c r="I108" s="115">
        <f t="shared" si="64"/>
        <v>83.524886030100546</v>
      </c>
      <c r="J108" s="115">
        <f t="shared" si="64"/>
        <v>83.768283247871182</v>
      </c>
      <c r="K108" s="115">
        <f t="shared" si="64"/>
        <v>79.555078442060491</v>
      </c>
      <c r="L108" s="115">
        <f t="shared" si="64"/>
        <v>83.125817439168515</v>
      </c>
      <c r="M108" s="115">
        <f t="shared" si="64"/>
        <v>82.224019294210549</v>
      </c>
      <c r="N108" s="115">
        <f t="shared" si="64"/>
        <v>82.886325012182297</v>
      </c>
      <c r="O108" s="115">
        <f t="shared" si="64"/>
        <v>83.578615998650818</v>
      </c>
      <c r="P108" s="115">
        <f t="shared" si="64"/>
        <v>79.050378741278422</v>
      </c>
      <c r="Q108" s="115">
        <f t="shared" si="64"/>
        <v>82.531239342052814</v>
      </c>
      <c r="R108" s="115">
        <f t="shared" si="62"/>
        <v>86.000507783089091</v>
      </c>
      <c r="S108" s="115">
        <f t="shared" si="62"/>
        <v>86.63304138454825</v>
      </c>
      <c r="T108" s="115">
        <f t="shared" si="62"/>
        <v>89.728890456812778</v>
      </c>
      <c r="U108" s="115">
        <f t="shared" si="62"/>
        <v>90.025027781804141</v>
      </c>
      <c r="V108" s="115">
        <f t="shared" si="62"/>
        <v>92.011220880595204</v>
      </c>
      <c r="W108" s="115">
        <f t="shared" si="62"/>
        <v>100</v>
      </c>
      <c r="X108" s="115">
        <f t="shared" si="62"/>
        <v>116.86015797665716</v>
      </c>
      <c r="Y108" s="115">
        <f t="shared" si="62"/>
        <v>134.18760741580431</v>
      </c>
      <c r="Z108" s="115">
        <f t="shared" si="63"/>
        <v>125.88540660908293</v>
      </c>
      <c r="AA108" s="102"/>
      <c r="AB108" s="97">
        <f t="shared" ref="AB108:AB130" si="65">((Z108/B108)^(1/24)-1)*100</f>
        <v>1.8659908771456291</v>
      </c>
      <c r="AC108" s="97">
        <f t="shared" ref="AC108:AC130" si="66">((G108/B108)^(1/5)-1)*100</f>
        <v>-0.32573434296295778</v>
      </c>
      <c r="AD108" s="97">
        <f t="shared" ref="AD108:AD130" si="67">((L108/G108)^(1/5)-1)*100</f>
        <v>0.90421104989184542</v>
      </c>
      <c r="AE108" s="97">
        <f t="shared" ref="AE108:AE130" si="68">((Z108/L108)^(1/14)-1)*100</f>
        <v>3.0087808124019455</v>
      </c>
      <c r="AF108" s="215"/>
      <c r="AG108" s="97">
        <f t="shared" ref="AG108:AG130" si="69">(Z108-Y108)/Y108*100</f>
        <v>-6.1870100872992833</v>
      </c>
    </row>
    <row r="109" spans="1:33" ht="18.75" customHeight="1">
      <c r="A109" s="60" t="s">
        <v>46</v>
      </c>
      <c r="B109" s="102">
        <f t="shared" si="64"/>
        <v>140.05616121572513</v>
      </c>
      <c r="C109" s="102">
        <f t="shared" si="62"/>
        <v>166.74459821260228</v>
      </c>
      <c r="D109" s="102">
        <f t="shared" si="62"/>
        <v>146.33095964733803</v>
      </c>
      <c r="E109" s="102">
        <f t="shared" si="62"/>
        <v>176.36055936581457</v>
      </c>
      <c r="F109" s="102">
        <f t="shared" si="62"/>
        <v>158.85812759899599</v>
      </c>
      <c r="G109" s="102">
        <f t="shared" si="62"/>
        <v>138.51878354203936</v>
      </c>
      <c r="H109" s="102">
        <f t="shared" si="62"/>
        <v>94.471571629562206</v>
      </c>
      <c r="I109" s="102">
        <f t="shared" si="62"/>
        <v>120.93115447297716</v>
      </c>
      <c r="J109" s="102">
        <f t="shared" si="62"/>
        <v>113.06673552956798</v>
      </c>
      <c r="K109" s="102">
        <f t="shared" si="62"/>
        <v>95.808458757252168</v>
      </c>
      <c r="L109" s="102">
        <f t="shared" si="62"/>
        <v>116.0856935366739</v>
      </c>
      <c r="M109" s="102">
        <f t="shared" si="62"/>
        <v>119.54088254380271</v>
      </c>
      <c r="N109" s="102">
        <f t="shared" si="62"/>
        <v>132.65786429454701</v>
      </c>
      <c r="O109" s="102">
        <f t="shared" si="62"/>
        <v>98.894278058542213</v>
      </c>
      <c r="P109" s="102">
        <f t="shared" si="62"/>
        <v>84.475490786462728</v>
      </c>
      <c r="Q109" s="102">
        <f t="shared" si="62"/>
        <v>81.125131440588845</v>
      </c>
      <c r="R109" s="102">
        <f t="shared" si="62"/>
        <v>76.911376687878303</v>
      </c>
      <c r="S109" s="102">
        <f t="shared" si="62"/>
        <v>75.284391322459697</v>
      </c>
      <c r="T109" s="102">
        <f t="shared" si="62"/>
        <v>77.270248596631916</v>
      </c>
      <c r="U109" s="102">
        <f t="shared" si="62"/>
        <v>78.464431412544613</v>
      </c>
      <c r="V109" s="102">
        <f t="shared" si="62"/>
        <v>81.677923453847185</v>
      </c>
      <c r="W109" s="102">
        <f t="shared" si="62"/>
        <v>100</v>
      </c>
      <c r="X109" s="102">
        <f t="shared" si="62"/>
        <v>141.70621074668531</v>
      </c>
      <c r="Y109" s="102">
        <f t="shared" si="62"/>
        <v>118.65763763975592</v>
      </c>
      <c r="Z109" s="102">
        <f t="shared" si="63"/>
        <v>121.58365261813537</v>
      </c>
      <c r="AA109" s="102"/>
      <c r="AB109" s="100">
        <f t="shared" si="65"/>
        <v>-0.58760418426889727</v>
      </c>
      <c r="AC109" s="100">
        <f t="shared" si="66"/>
        <v>-0.22050764463726891</v>
      </c>
      <c r="AD109" s="100">
        <f t="shared" si="67"/>
        <v>-3.4718447918488993</v>
      </c>
      <c r="AE109" s="100">
        <f t="shared" si="68"/>
        <v>0.33107448083946611</v>
      </c>
      <c r="AF109" s="215"/>
      <c r="AG109" s="100">
        <f t="shared" si="69"/>
        <v>2.4659305853221394</v>
      </c>
    </row>
    <row r="110" spans="1:33" ht="18.75" customHeight="1">
      <c r="A110" s="60" t="s">
        <v>47</v>
      </c>
      <c r="B110" s="102">
        <f t="shared" si="64"/>
        <v>93.960169768201112</v>
      </c>
      <c r="C110" s="102">
        <f t="shared" si="62"/>
        <v>100.64843529743446</v>
      </c>
      <c r="D110" s="102">
        <f t="shared" si="62"/>
        <v>92.559831514455311</v>
      </c>
      <c r="E110" s="102">
        <f t="shared" si="62"/>
        <v>90.655502392344488</v>
      </c>
      <c r="F110" s="102">
        <f t="shared" si="62"/>
        <v>91.084955752212394</v>
      </c>
      <c r="G110" s="102">
        <f t="shared" si="62"/>
        <v>89.703678081402046</v>
      </c>
      <c r="H110" s="102">
        <f t="shared" si="62"/>
        <v>81.861130994989267</v>
      </c>
      <c r="I110" s="102">
        <f t="shared" si="62"/>
        <v>74.632965037081888</v>
      </c>
      <c r="J110" s="102">
        <f t="shared" si="62"/>
        <v>83.033707865168523</v>
      </c>
      <c r="K110" s="102">
        <f t="shared" si="62"/>
        <v>74.825349301397196</v>
      </c>
      <c r="L110" s="102">
        <f t="shared" si="62"/>
        <v>92.193670543684078</v>
      </c>
      <c r="M110" s="102">
        <f t="shared" si="62"/>
        <v>82.649310872894333</v>
      </c>
      <c r="N110" s="102">
        <f t="shared" si="62"/>
        <v>95.231071779744354</v>
      </c>
      <c r="O110" s="102">
        <f t="shared" si="62"/>
        <v>94.979475844647922</v>
      </c>
      <c r="P110" s="102">
        <f t="shared" si="62"/>
        <v>95.462280204197398</v>
      </c>
      <c r="Q110" s="102">
        <f t="shared" si="62"/>
        <v>97.917068466730967</v>
      </c>
      <c r="R110" s="102">
        <f t="shared" si="62"/>
        <v>99.4080505130229</v>
      </c>
      <c r="S110" s="102">
        <f t="shared" si="62"/>
        <v>100.31468531468531</v>
      </c>
      <c r="T110" s="102">
        <f t="shared" si="62"/>
        <v>101.23828055899521</v>
      </c>
      <c r="U110" s="102">
        <f t="shared" si="62"/>
        <v>100.54918429979</v>
      </c>
      <c r="V110" s="102">
        <f t="shared" si="62"/>
        <v>97.185712076697058</v>
      </c>
      <c r="W110" s="102">
        <f t="shared" si="62"/>
        <v>100</v>
      </c>
      <c r="X110" s="102">
        <f t="shared" si="62"/>
        <v>118.22712171549381</v>
      </c>
      <c r="Y110" s="102">
        <f t="shared" si="62"/>
        <v>132.33777322404373</v>
      </c>
      <c r="Z110" s="102">
        <f t="shared" si="63"/>
        <v>162.43210092868406</v>
      </c>
      <c r="AA110" s="102"/>
      <c r="AB110" s="100">
        <f t="shared" si="65"/>
        <v>2.3069967926119928</v>
      </c>
      <c r="AC110" s="100">
        <f t="shared" si="66"/>
        <v>-0.92289878657039193</v>
      </c>
      <c r="AD110" s="100">
        <f t="shared" si="67"/>
        <v>0.54909616768041847</v>
      </c>
      <c r="AE110" s="100">
        <f t="shared" si="68"/>
        <v>4.1284346348033907</v>
      </c>
      <c r="AF110" s="215"/>
      <c r="AG110" s="100">
        <f t="shared" si="69"/>
        <v>22.740542606600744</v>
      </c>
    </row>
    <row r="111" spans="1:33" ht="18.75" customHeight="1">
      <c r="A111" s="60" t="s">
        <v>48</v>
      </c>
      <c r="B111" s="102">
        <f t="shared" si="64"/>
        <v>72.440944881889763</v>
      </c>
      <c r="C111" s="102">
        <f t="shared" si="62"/>
        <v>73.185275612733591</v>
      </c>
      <c r="D111" s="102">
        <f t="shared" si="62"/>
        <v>74.902723735408543</v>
      </c>
      <c r="E111" s="102">
        <f t="shared" si="62"/>
        <v>81.860175429490852</v>
      </c>
      <c r="F111" s="102">
        <f t="shared" si="62"/>
        <v>75.247665208653501</v>
      </c>
      <c r="G111" s="102">
        <f t="shared" si="62"/>
        <v>79.63583297403072</v>
      </c>
      <c r="H111" s="102">
        <f t="shared" si="62"/>
        <v>84.224598930481278</v>
      </c>
      <c r="I111" s="102">
        <f t="shared" si="62"/>
        <v>97.694524495677229</v>
      </c>
      <c r="J111" s="102">
        <f t="shared" si="62"/>
        <v>85.687843494603754</v>
      </c>
      <c r="K111" s="102">
        <f t="shared" si="62"/>
        <v>82.650106184439167</v>
      </c>
      <c r="L111" s="102">
        <f t="shared" si="62"/>
        <v>95.566882398309929</v>
      </c>
      <c r="M111" s="102">
        <f t="shared" si="62"/>
        <v>97.50747756729811</v>
      </c>
      <c r="N111" s="102">
        <f t="shared" si="62"/>
        <v>107.79573789504204</v>
      </c>
      <c r="O111" s="102">
        <f t="shared" si="62"/>
        <v>90.152199364442211</v>
      </c>
      <c r="P111" s="102">
        <f t="shared" si="62"/>
        <v>89.669845016616449</v>
      </c>
      <c r="Q111" s="102">
        <f t="shared" si="62"/>
        <v>91.380911321880987</v>
      </c>
      <c r="R111" s="102">
        <f t="shared" si="62"/>
        <v>90.495582777759537</v>
      </c>
      <c r="S111" s="102">
        <f t="shared" si="62"/>
        <v>91.991929851788626</v>
      </c>
      <c r="T111" s="102">
        <f t="shared" si="62"/>
        <v>93.025906735751292</v>
      </c>
      <c r="U111" s="102">
        <f t="shared" si="62"/>
        <v>93.234648292572132</v>
      </c>
      <c r="V111" s="102">
        <f t="shared" si="62"/>
        <v>93.455404225033163</v>
      </c>
      <c r="W111" s="102">
        <f t="shared" si="62"/>
        <v>100</v>
      </c>
      <c r="X111" s="102">
        <f t="shared" si="62"/>
        <v>109.01567778916601</v>
      </c>
      <c r="Y111" s="102">
        <f t="shared" si="62"/>
        <v>144.42278799691394</v>
      </c>
      <c r="Z111" s="102">
        <f t="shared" si="63"/>
        <v>100.39642843910931</v>
      </c>
      <c r="AA111" s="102"/>
      <c r="AB111" s="100">
        <f t="shared" si="65"/>
        <v>1.3690998171999924</v>
      </c>
      <c r="AC111" s="100">
        <f t="shared" si="66"/>
        <v>1.9118966382971392</v>
      </c>
      <c r="AD111" s="100">
        <f t="shared" si="67"/>
        <v>3.7145717204767337</v>
      </c>
      <c r="AE111" s="100">
        <f t="shared" si="68"/>
        <v>0.35276569942728209</v>
      </c>
      <c r="AF111" s="215"/>
      <c r="AG111" s="100">
        <f t="shared" si="69"/>
        <v>-30.484357883151645</v>
      </c>
    </row>
    <row r="112" spans="1:33" ht="18.75" customHeight="1">
      <c r="A112" s="60" t="s">
        <v>49</v>
      </c>
      <c r="B112" s="102">
        <f t="shared" si="64"/>
        <v>77.904689442722727</v>
      </c>
      <c r="C112" s="102">
        <f t="shared" si="62"/>
        <v>81.126088412592082</v>
      </c>
      <c r="D112" s="102">
        <f t="shared" si="62"/>
        <v>80.599502427477603</v>
      </c>
      <c r="E112" s="102">
        <f t="shared" si="62"/>
        <v>83.40998390746384</v>
      </c>
      <c r="F112" s="102">
        <f t="shared" si="62"/>
        <v>82.967378948831822</v>
      </c>
      <c r="G112" s="102">
        <f t="shared" si="62"/>
        <v>83.01747979010068</v>
      </c>
      <c r="H112" s="102">
        <f t="shared" si="62"/>
        <v>83.36287777249342</v>
      </c>
      <c r="I112" s="102">
        <f t="shared" si="62"/>
        <v>84.900977210004683</v>
      </c>
      <c r="J112" s="102">
        <f t="shared" si="62"/>
        <v>87.988444325696364</v>
      </c>
      <c r="K112" s="102">
        <f t="shared" si="62"/>
        <v>88.747689647239852</v>
      </c>
      <c r="L112" s="102">
        <f t="shared" si="62"/>
        <v>91.511765594081055</v>
      </c>
      <c r="M112" s="102">
        <f t="shared" si="62"/>
        <v>87.311778032164838</v>
      </c>
      <c r="N112" s="102">
        <f t="shared" si="62"/>
        <v>87.951759494774223</v>
      </c>
      <c r="O112" s="102">
        <f t="shared" si="62"/>
        <v>91.826212078820106</v>
      </c>
      <c r="P112" s="102">
        <f t="shared" si="62"/>
        <v>89.033394136087608</v>
      </c>
      <c r="Q112" s="102">
        <f t="shared" si="62"/>
        <v>91.519674355495269</v>
      </c>
      <c r="R112" s="102">
        <f t="shared" si="62"/>
        <v>93.773388694483856</v>
      </c>
      <c r="S112" s="102">
        <f t="shared" si="62"/>
        <v>89.365347779240977</v>
      </c>
      <c r="T112" s="102">
        <f t="shared" si="62"/>
        <v>94.923418700647403</v>
      </c>
      <c r="U112" s="102">
        <f t="shared" si="62"/>
        <v>95.968441580590408</v>
      </c>
      <c r="V112" s="102">
        <f t="shared" si="62"/>
        <v>95.035965592560686</v>
      </c>
      <c r="W112" s="102">
        <f t="shared" si="62"/>
        <v>100</v>
      </c>
      <c r="X112" s="102">
        <f t="shared" si="62"/>
        <v>117.68375258027146</v>
      </c>
      <c r="Y112" s="102">
        <f t="shared" si="62"/>
        <v>136.14862718242341</v>
      </c>
      <c r="Z112" s="102">
        <f t="shared" si="63"/>
        <v>123.33744880161484</v>
      </c>
      <c r="AA112" s="102"/>
      <c r="AB112" s="100">
        <f t="shared" si="65"/>
        <v>1.9327654118294513</v>
      </c>
      <c r="AC112" s="100">
        <f t="shared" si="66"/>
        <v>1.2794161055243336</v>
      </c>
      <c r="AD112" s="100">
        <f t="shared" si="67"/>
        <v>1.9674310470501277</v>
      </c>
      <c r="AE112" s="100">
        <f t="shared" si="68"/>
        <v>2.1547182822978739</v>
      </c>
      <c r="AF112" s="215"/>
      <c r="AG112" s="100">
        <f t="shared" si="69"/>
        <v>-9.4097007409726388</v>
      </c>
    </row>
    <row r="113" spans="1:33" ht="18.75" customHeight="1">
      <c r="A113" s="60" t="s">
        <v>50</v>
      </c>
      <c r="B113" s="102">
        <f t="shared" si="64"/>
        <v>76.306714449929004</v>
      </c>
      <c r="C113" s="102">
        <f t="shared" si="62"/>
        <v>79.003708108864473</v>
      </c>
      <c r="D113" s="102">
        <f t="shared" si="62"/>
        <v>55.848818897637798</v>
      </c>
      <c r="E113" s="102">
        <f t="shared" si="62"/>
        <v>61.717211500590786</v>
      </c>
      <c r="F113" s="102">
        <f t="shared" si="62"/>
        <v>73.57109116674539</v>
      </c>
      <c r="G113" s="102">
        <f t="shared" si="62"/>
        <v>66.82569974554707</v>
      </c>
      <c r="H113" s="102">
        <f t="shared" si="62"/>
        <v>111.31378775570488</v>
      </c>
      <c r="I113" s="102">
        <f t="shared" si="62"/>
        <v>109.24683630425909</v>
      </c>
      <c r="J113" s="102">
        <f t="shared" si="62"/>
        <v>90.533386013433443</v>
      </c>
      <c r="K113" s="102">
        <f t="shared" si="62"/>
        <v>78.314290186257637</v>
      </c>
      <c r="L113" s="102">
        <f t="shared" si="62"/>
        <v>94.407388404309884</v>
      </c>
      <c r="M113" s="102">
        <f t="shared" si="62"/>
        <v>88.561290867618482</v>
      </c>
      <c r="N113" s="102">
        <f t="shared" si="62"/>
        <v>67.930405713417414</v>
      </c>
      <c r="O113" s="102">
        <f t="shared" si="62"/>
        <v>109.96433959676312</v>
      </c>
      <c r="P113" s="102">
        <f t="shared" si="62"/>
        <v>70.029900120872838</v>
      </c>
      <c r="Q113" s="102">
        <f t="shared" si="62"/>
        <v>81.775205803243949</v>
      </c>
      <c r="R113" s="102">
        <f t="shared" si="62"/>
        <v>124.42774768478068</v>
      </c>
      <c r="S113" s="102">
        <f t="shared" si="62"/>
        <v>94.524839624048937</v>
      </c>
      <c r="T113" s="102">
        <f t="shared" si="62"/>
        <v>104.84188876510412</v>
      </c>
      <c r="U113" s="102">
        <f t="shared" si="62"/>
        <v>110.42568837323313</v>
      </c>
      <c r="V113" s="102">
        <f t="shared" si="62"/>
        <v>89.263748191027489</v>
      </c>
      <c r="W113" s="102">
        <f t="shared" si="62"/>
        <v>100</v>
      </c>
      <c r="X113" s="102">
        <f t="shared" si="62"/>
        <v>143.60265506981006</v>
      </c>
      <c r="Y113" s="102">
        <f t="shared" si="62"/>
        <v>202.51069578923665</v>
      </c>
      <c r="Z113" s="102">
        <f t="shared" si="63"/>
        <v>212.64284855046313</v>
      </c>
      <c r="AA113" s="102"/>
      <c r="AB113" s="100">
        <f t="shared" si="65"/>
        <v>4.3627067560203958</v>
      </c>
      <c r="AC113" s="100">
        <f t="shared" si="66"/>
        <v>-2.6185690024859376</v>
      </c>
      <c r="AD113" s="100">
        <f t="shared" si="67"/>
        <v>7.1550131116329352</v>
      </c>
      <c r="AE113" s="100">
        <f t="shared" si="68"/>
        <v>5.9714591043760645</v>
      </c>
      <c r="AF113" s="215"/>
      <c r="AG113" s="100">
        <f t="shared" si="69"/>
        <v>5.00326796159524</v>
      </c>
    </row>
    <row r="114" spans="1:33" ht="18.75" customHeight="1">
      <c r="A114" s="60" t="s">
        <v>51</v>
      </c>
      <c r="B114" s="102">
        <f t="shared" si="64"/>
        <v>69.582045834942704</v>
      </c>
      <c r="C114" s="102">
        <f t="shared" si="62"/>
        <v>66.353271470427416</v>
      </c>
      <c r="D114" s="102">
        <f t="shared" si="62"/>
        <v>61.18605439034156</v>
      </c>
      <c r="E114" s="102">
        <f t="shared" si="62"/>
        <v>67.129995007006286</v>
      </c>
      <c r="F114" s="102">
        <f t="shared" si="62"/>
        <v>65.936208261264696</v>
      </c>
      <c r="G114" s="102">
        <f t="shared" si="62"/>
        <v>67.970595740827648</v>
      </c>
      <c r="H114" s="102">
        <f t="shared" si="62"/>
        <v>67.215618261209897</v>
      </c>
      <c r="I114" s="102">
        <f t="shared" si="62"/>
        <v>68.84282599809238</v>
      </c>
      <c r="J114" s="102">
        <f t="shared" si="62"/>
        <v>73.041788806326267</v>
      </c>
      <c r="K114" s="102">
        <f t="shared" si="62"/>
        <v>66.465187099155614</v>
      </c>
      <c r="L114" s="102">
        <f t="shared" si="62"/>
        <v>67.73876593687848</v>
      </c>
      <c r="M114" s="102">
        <f t="shared" si="62"/>
        <v>68.228428261733839</v>
      </c>
      <c r="N114" s="102">
        <f t="shared" si="62"/>
        <v>68.670528805346549</v>
      </c>
      <c r="O114" s="102">
        <f t="shared" si="62"/>
        <v>70.770177182955521</v>
      </c>
      <c r="P114" s="102">
        <f t="shared" si="62"/>
        <v>68.859264331414636</v>
      </c>
      <c r="Q114" s="102">
        <f t="shared" si="62"/>
        <v>73.201336903621751</v>
      </c>
      <c r="R114" s="102">
        <f t="shared" si="62"/>
        <v>80.749489247117779</v>
      </c>
      <c r="S114" s="102">
        <f t="shared" si="62"/>
        <v>86.04459764905144</v>
      </c>
      <c r="T114" s="102">
        <f t="shared" si="62"/>
        <v>86.18707328732701</v>
      </c>
      <c r="U114" s="102">
        <f t="shared" si="62"/>
        <v>85.374137219351368</v>
      </c>
      <c r="V114" s="102">
        <f t="shared" si="62"/>
        <v>90.707478306513792</v>
      </c>
      <c r="W114" s="102">
        <f t="shared" si="62"/>
        <v>100</v>
      </c>
      <c r="X114" s="102">
        <f t="shared" si="62"/>
        <v>113.83851637161209</v>
      </c>
      <c r="Y114" s="102">
        <f t="shared" si="62"/>
        <v>131.95028106078891</v>
      </c>
      <c r="Z114" s="102">
        <f t="shared" si="63"/>
        <v>126.69066598097196</v>
      </c>
      <c r="AA114" s="102"/>
      <c r="AB114" s="100">
        <f t="shared" si="65"/>
        <v>2.5282731436261363</v>
      </c>
      <c r="AC114" s="100">
        <f t="shared" si="66"/>
        <v>-0.46753117129980648</v>
      </c>
      <c r="AD114" s="100">
        <f t="shared" si="67"/>
        <v>-6.8307989474480912E-2</v>
      </c>
      <c r="AE114" s="100">
        <f t="shared" si="68"/>
        <v>4.5735743987459276</v>
      </c>
      <c r="AF114" s="215"/>
      <c r="AG114" s="100">
        <f t="shared" si="69"/>
        <v>-3.9860582618947751</v>
      </c>
    </row>
    <row r="115" spans="1:33" ht="18.75" customHeight="1">
      <c r="A115" s="60" t="s">
        <v>52</v>
      </c>
      <c r="B115" s="102">
        <f t="shared" si="64"/>
        <v>79.620825714560667</v>
      </c>
      <c r="C115" s="102">
        <f t="shared" si="62"/>
        <v>81.330540722028587</v>
      </c>
      <c r="D115" s="102">
        <f t="shared" si="62"/>
        <v>79.251125260168365</v>
      </c>
      <c r="E115" s="102">
        <f t="shared" si="62"/>
        <v>77.297760259338389</v>
      </c>
      <c r="F115" s="102">
        <f t="shared" si="62"/>
        <v>76.540026252827758</v>
      </c>
      <c r="G115" s="102">
        <f t="shared" si="62"/>
        <v>73.763605297688144</v>
      </c>
      <c r="H115" s="102">
        <f t="shared" si="62"/>
        <v>77.133689446247473</v>
      </c>
      <c r="I115" s="102">
        <f t="shared" si="62"/>
        <v>81.091339339057896</v>
      </c>
      <c r="J115" s="102">
        <f t="shared" si="62"/>
        <v>82.064836095318753</v>
      </c>
      <c r="K115" s="102">
        <f t="shared" si="62"/>
        <v>80.065562583019542</v>
      </c>
      <c r="L115" s="102">
        <f t="shared" si="62"/>
        <v>79.48958471405119</v>
      </c>
      <c r="M115" s="102">
        <f t="shared" si="62"/>
        <v>79.171644763042622</v>
      </c>
      <c r="N115" s="102">
        <f t="shared" si="62"/>
        <v>76.251369243225213</v>
      </c>
      <c r="O115" s="102">
        <f t="shared" si="62"/>
        <v>79.905653030117605</v>
      </c>
      <c r="P115" s="102">
        <f t="shared" si="62"/>
        <v>76.211394953123431</v>
      </c>
      <c r="Q115" s="102">
        <f t="shared" si="62"/>
        <v>79.941478968396694</v>
      </c>
      <c r="R115" s="102">
        <f t="shared" si="62"/>
        <v>78.439088908402994</v>
      </c>
      <c r="S115" s="102">
        <f t="shared" si="62"/>
        <v>81.251604494559501</v>
      </c>
      <c r="T115" s="102">
        <f t="shared" si="62"/>
        <v>87.583437519866095</v>
      </c>
      <c r="U115" s="102">
        <f t="shared" si="62"/>
        <v>90.374391008146844</v>
      </c>
      <c r="V115" s="102">
        <f t="shared" si="62"/>
        <v>94.216276747071817</v>
      </c>
      <c r="W115" s="102">
        <f t="shared" si="62"/>
        <v>100</v>
      </c>
      <c r="X115" s="102">
        <f t="shared" si="62"/>
        <v>113.62525131438601</v>
      </c>
      <c r="Y115" s="102">
        <f t="shared" si="62"/>
        <v>124.76913158628381</v>
      </c>
      <c r="Z115" s="102">
        <f t="shared" si="63"/>
        <v>124.95666926498232</v>
      </c>
      <c r="AA115" s="102"/>
      <c r="AB115" s="100">
        <f t="shared" si="65"/>
        <v>1.8956236645069291</v>
      </c>
      <c r="AC115" s="100">
        <f t="shared" si="66"/>
        <v>-1.5165868374239611</v>
      </c>
      <c r="AD115" s="100">
        <f t="shared" si="67"/>
        <v>1.5064451278770763</v>
      </c>
      <c r="AE115" s="100">
        <f t="shared" si="68"/>
        <v>3.2837711199110275</v>
      </c>
      <c r="AF115" s="215"/>
      <c r="AG115" s="100">
        <f t="shared" si="69"/>
        <v>0.15030775345969874</v>
      </c>
    </row>
    <row r="116" spans="1:33" ht="18.75" customHeight="1">
      <c r="A116" s="60" t="s">
        <v>53</v>
      </c>
      <c r="B116" s="102">
        <f t="shared" si="64"/>
        <v>60.525818044259502</v>
      </c>
      <c r="C116" s="102">
        <f t="shared" si="62"/>
        <v>54.619949138174618</v>
      </c>
      <c r="D116" s="102">
        <f t="shared" si="62"/>
        <v>60.07626870049868</v>
      </c>
      <c r="E116" s="102">
        <f t="shared" si="62"/>
        <v>63.074968233799233</v>
      </c>
      <c r="F116" s="102">
        <f t="shared" si="62"/>
        <v>76.241817481709674</v>
      </c>
      <c r="G116" s="102">
        <f t="shared" si="62"/>
        <v>104.1690035520658</v>
      </c>
      <c r="H116" s="102">
        <f t="shared" si="62"/>
        <v>124.02200488997555</v>
      </c>
      <c r="I116" s="102">
        <f t="shared" si="62"/>
        <v>94.942084942084946</v>
      </c>
      <c r="J116" s="102">
        <f t="shared" si="62"/>
        <v>89.752872658586497</v>
      </c>
      <c r="K116" s="102">
        <f t="shared" si="62"/>
        <v>71.869350367602749</v>
      </c>
      <c r="L116" s="102">
        <f t="shared" si="62"/>
        <v>66.365404415970701</v>
      </c>
      <c r="M116" s="102">
        <f t="shared" si="62"/>
        <v>66.553101503759393</v>
      </c>
      <c r="N116" s="102">
        <f t="shared" si="62"/>
        <v>70.393545200065859</v>
      </c>
      <c r="O116" s="102">
        <f t="shared" si="62"/>
        <v>89.057863501483681</v>
      </c>
      <c r="P116" s="102">
        <f t="shared" si="62"/>
        <v>86.316913629688969</v>
      </c>
      <c r="Q116" s="102">
        <f t="shared" si="62"/>
        <v>107.89864170756762</v>
      </c>
      <c r="R116" s="102">
        <f t="shared" si="62"/>
        <v>111.24389617065023</v>
      </c>
      <c r="S116" s="102">
        <f t="shared" si="62"/>
        <v>126.47334932721392</v>
      </c>
      <c r="T116" s="102">
        <f t="shared" si="62"/>
        <v>111.87661220980223</v>
      </c>
      <c r="U116" s="102">
        <f t="shared" si="62"/>
        <v>89.608313349320554</v>
      </c>
      <c r="V116" s="102">
        <f t="shared" si="62"/>
        <v>86.328595519152017</v>
      </c>
      <c r="W116" s="102">
        <f t="shared" si="62"/>
        <v>100</v>
      </c>
      <c r="X116" s="102">
        <f t="shared" si="62"/>
        <v>121.33796861787087</v>
      </c>
      <c r="Y116" s="102">
        <f t="shared" si="62"/>
        <v>215.38381526939881</v>
      </c>
      <c r="Z116" s="102">
        <f t="shared" si="63"/>
        <v>152.33087977567473</v>
      </c>
      <c r="AA116" s="102"/>
      <c r="AB116" s="100">
        <f t="shared" si="65"/>
        <v>3.9206776648258668</v>
      </c>
      <c r="AC116" s="100">
        <f t="shared" si="66"/>
        <v>11.470402268063262</v>
      </c>
      <c r="AD116" s="100">
        <f t="shared" si="67"/>
        <v>-8.6222106787559376</v>
      </c>
      <c r="AE116" s="100">
        <f t="shared" si="68"/>
        <v>6.1144992363417527</v>
      </c>
      <c r="AF116" s="215"/>
      <c r="AG116" s="100">
        <f t="shared" si="69"/>
        <v>-29.274685943722567</v>
      </c>
    </row>
    <row r="117" spans="1:33" ht="18.75" customHeight="1">
      <c r="A117" s="60" t="s">
        <v>54</v>
      </c>
      <c r="B117" s="102">
        <f t="shared" si="64"/>
        <v>39.328689043698546</v>
      </c>
      <c r="C117" s="102">
        <f t="shared" si="62"/>
        <v>38.434414668547255</v>
      </c>
      <c r="D117" s="102">
        <f t="shared" si="62"/>
        <v>40.343090211132441</v>
      </c>
      <c r="E117" s="102">
        <f t="shared" si="62"/>
        <v>33.962912087912095</v>
      </c>
      <c r="F117" s="102">
        <f t="shared" si="62"/>
        <v>64.425405103371219</v>
      </c>
      <c r="G117" s="102">
        <f t="shared" si="62"/>
        <v>89.98375744450459</v>
      </c>
      <c r="H117" s="102">
        <f t="shared" si="62"/>
        <v>91.120855028775011</v>
      </c>
      <c r="I117" s="102">
        <f t="shared" si="62"/>
        <v>63.430632994424407</v>
      </c>
      <c r="J117" s="102">
        <f t="shared" si="62"/>
        <v>65.938732180770373</v>
      </c>
      <c r="K117" s="102">
        <f t="shared" si="62"/>
        <v>69.066002490660011</v>
      </c>
      <c r="L117" s="102">
        <f t="shared" si="62"/>
        <v>77.142249627897087</v>
      </c>
      <c r="M117" s="102">
        <f t="shared" si="62"/>
        <v>86.875281404772608</v>
      </c>
      <c r="N117" s="102">
        <f t="shared" si="62"/>
        <v>80.85707558276431</v>
      </c>
      <c r="O117" s="102">
        <f t="shared" si="62"/>
        <v>73.043649233189143</v>
      </c>
      <c r="P117" s="102">
        <f t="shared" si="62"/>
        <v>77.340619307832426</v>
      </c>
      <c r="Q117" s="102">
        <f t="shared" si="62"/>
        <v>82.482426933037374</v>
      </c>
      <c r="R117" s="102">
        <f t="shared" si="62"/>
        <v>86.797454931071044</v>
      </c>
      <c r="S117" s="102">
        <f t="shared" si="62"/>
        <v>84.936479128856618</v>
      </c>
      <c r="T117" s="102">
        <f t="shared" si="62"/>
        <v>93.020415285290525</v>
      </c>
      <c r="U117" s="102">
        <f t="shared" si="62"/>
        <v>94.811320754716988</v>
      </c>
      <c r="V117" s="102">
        <f t="shared" si="62"/>
        <v>91.821499668214997</v>
      </c>
      <c r="W117" s="102">
        <f t="shared" si="62"/>
        <v>100</v>
      </c>
      <c r="X117" s="102">
        <f t="shared" si="62"/>
        <v>123.29987452948556</v>
      </c>
      <c r="Y117" s="102">
        <f t="shared" si="62"/>
        <v>145.48214105028842</v>
      </c>
      <c r="Z117" s="102">
        <f t="shared" si="63"/>
        <v>132.77344935748258</v>
      </c>
      <c r="AA117" s="102"/>
      <c r="AB117" s="100">
        <f t="shared" si="65"/>
        <v>5.2002423559993405</v>
      </c>
      <c r="AC117" s="100">
        <f t="shared" si="66"/>
        <v>18.00242457445944</v>
      </c>
      <c r="AD117" s="100">
        <f t="shared" si="67"/>
        <v>-3.0326258648799009</v>
      </c>
      <c r="AE117" s="100">
        <f t="shared" si="68"/>
        <v>3.9547192575533296</v>
      </c>
      <c r="AF117" s="215"/>
      <c r="AG117" s="100">
        <f t="shared" si="69"/>
        <v>-8.7355682292391226</v>
      </c>
    </row>
    <row r="118" spans="1:33" ht="18.75" customHeight="1">
      <c r="A118" s="114" t="s">
        <v>55</v>
      </c>
      <c r="B118" s="115">
        <f t="shared" si="64"/>
        <v>80.745893345533375</v>
      </c>
      <c r="C118" s="115">
        <f t="shared" si="62"/>
        <v>85.556151148597593</v>
      </c>
      <c r="D118" s="115">
        <f t="shared" si="62"/>
        <v>80.126310610155997</v>
      </c>
      <c r="E118" s="115">
        <f t="shared" si="62"/>
        <v>81.764547595021853</v>
      </c>
      <c r="F118" s="115">
        <f t="shared" si="62"/>
        <v>80.058985125090715</v>
      </c>
      <c r="G118" s="115">
        <f t="shared" si="62"/>
        <v>84.575270466426119</v>
      </c>
      <c r="H118" s="115">
        <f t="shared" si="62"/>
        <v>85.178279358848513</v>
      </c>
      <c r="I118" s="115">
        <f t="shared" si="62"/>
        <v>87.331285429268135</v>
      </c>
      <c r="J118" s="115">
        <f t="shared" si="62"/>
        <v>87.315919435932528</v>
      </c>
      <c r="K118" s="115">
        <f t="shared" si="62"/>
        <v>87.44472298575954</v>
      </c>
      <c r="L118" s="115">
        <f t="shared" si="62"/>
        <v>88.450642197010524</v>
      </c>
      <c r="M118" s="115">
        <f t="shared" si="62"/>
        <v>93.933926251085637</v>
      </c>
      <c r="N118" s="115">
        <f t="shared" si="62"/>
        <v>99.663269179205557</v>
      </c>
      <c r="O118" s="115">
        <f t="shared" si="62"/>
        <v>104.2132095796013</v>
      </c>
      <c r="P118" s="115">
        <f t="shared" si="62"/>
        <v>102.47202561626996</v>
      </c>
      <c r="Q118" s="115">
        <f t="shared" si="62"/>
        <v>96.352274281748691</v>
      </c>
      <c r="R118" s="115">
        <f t="shared" si="62"/>
        <v>92.608590823731575</v>
      </c>
      <c r="S118" s="115">
        <f t="shared" si="62"/>
        <v>96.638078449237767</v>
      </c>
      <c r="T118" s="115">
        <f t="shared" ref="C118:Y129" si="70">T56/T86*100</f>
        <v>98.762734566314464</v>
      </c>
      <c r="U118" s="115">
        <f t="shared" si="70"/>
        <v>101.4566045561119</v>
      </c>
      <c r="V118" s="115">
        <f t="shared" si="70"/>
        <v>99.815364588522058</v>
      </c>
      <c r="W118" s="115">
        <f t="shared" si="70"/>
        <v>100</v>
      </c>
      <c r="X118" s="115">
        <f t="shared" si="70"/>
        <v>124.13671046699947</v>
      </c>
      <c r="Y118" s="115">
        <f t="shared" si="70"/>
        <v>144.19468910077686</v>
      </c>
      <c r="Z118" s="115">
        <f t="shared" si="63"/>
        <v>139.11350563667901</v>
      </c>
      <c r="AA118" s="102"/>
      <c r="AB118" s="97">
        <f t="shared" si="65"/>
        <v>2.2924786500126748</v>
      </c>
      <c r="AC118" s="97">
        <f t="shared" si="66"/>
        <v>0.93100328730768567</v>
      </c>
      <c r="AD118" s="97">
        <f t="shared" si="67"/>
        <v>0.9000819646980629</v>
      </c>
      <c r="AE118" s="97">
        <f t="shared" si="68"/>
        <v>3.2874929286804688</v>
      </c>
      <c r="AF118" s="215"/>
      <c r="AG118" s="97">
        <f t="shared" si="69"/>
        <v>-3.5238353754808798</v>
      </c>
    </row>
    <row r="119" spans="1:33" ht="18.75" customHeight="1">
      <c r="A119" s="60" t="s">
        <v>56</v>
      </c>
      <c r="B119" s="102">
        <f t="shared" si="64"/>
        <v>79.364305086730027</v>
      </c>
      <c r="C119" s="102">
        <f t="shared" si="70"/>
        <v>85.344358711985024</v>
      </c>
      <c r="D119" s="102">
        <f t="shared" si="70"/>
        <v>76.610823529411761</v>
      </c>
      <c r="E119" s="102">
        <f t="shared" si="70"/>
        <v>78.610227907089637</v>
      </c>
      <c r="F119" s="102">
        <f t="shared" si="70"/>
        <v>76.900586052551247</v>
      </c>
      <c r="G119" s="102">
        <f t="shared" si="70"/>
        <v>82.337343747181578</v>
      </c>
      <c r="H119" s="102">
        <f t="shared" si="70"/>
        <v>83.080232970561312</v>
      </c>
      <c r="I119" s="102">
        <f t="shared" si="70"/>
        <v>84.046542210532863</v>
      </c>
      <c r="J119" s="102">
        <f t="shared" si="70"/>
        <v>81.548413510747181</v>
      </c>
      <c r="K119" s="102">
        <f t="shared" si="70"/>
        <v>85.216886224762433</v>
      </c>
      <c r="L119" s="102">
        <f t="shared" si="70"/>
        <v>87.801807242909248</v>
      </c>
      <c r="M119" s="102">
        <f t="shared" si="70"/>
        <v>93.49856614179636</v>
      </c>
      <c r="N119" s="102">
        <f t="shared" si="70"/>
        <v>97.314699201179451</v>
      </c>
      <c r="O119" s="102">
        <f t="shared" si="70"/>
        <v>103.42460195088701</v>
      </c>
      <c r="P119" s="102">
        <f t="shared" si="70"/>
        <v>100.24051528733628</v>
      </c>
      <c r="Q119" s="102">
        <f t="shared" si="70"/>
        <v>95.687379155338732</v>
      </c>
      <c r="R119" s="102">
        <f t="shared" si="70"/>
        <v>93.406320967086145</v>
      </c>
      <c r="S119" s="102">
        <f t="shared" si="70"/>
        <v>95.578684787751058</v>
      </c>
      <c r="T119" s="102">
        <f t="shared" si="70"/>
        <v>97.887202014355751</v>
      </c>
      <c r="U119" s="102">
        <f t="shared" si="70"/>
        <v>102.12963007860043</v>
      </c>
      <c r="V119" s="102">
        <f t="shared" si="70"/>
        <v>100.8982428215792</v>
      </c>
      <c r="W119" s="102">
        <f t="shared" si="70"/>
        <v>100</v>
      </c>
      <c r="X119" s="102">
        <f t="shared" si="70"/>
        <v>119.73201389702146</v>
      </c>
      <c r="Y119" s="102">
        <f t="shared" si="70"/>
        <v>138.04903935823259</v>
      </c>
      <c r="Z119" s="102">
        <f t="shared" si="63"/>
        <v>136.02665820374483</v>
      </c>
      <c r="AA119" s="102"/>
      <c r="AB119" s="100">
        <f t="shared" si="65"/>
        <v>2.2703990316667033</v>
      </c>
      <c r="AC119" s="100">
        <f t="shared" si="66"/>
        <v>0.73823254301554897</v>
      </c>
      <c r="AD119" s="100">
        <f t="shared" si="67"/>
        <v>1.2934400542996327</v>
      </c>
      <c r="AE119" s="100">
        <f t="shared" si="68"/>
        <v>3.1763217064676663</v>
      </c>
      <c r="AF119" s="215"/>
      <c r="AG119" s="100">
        <f t="shared" si="69"/>
        <v>-1.4649730008187523</v>
      </c>
    </row>
    <row r="120" spans="1:33" ht="18.75" customHeight="1">
      <c r="A120" s="116" t="s">
        <v>57</v>
      </c>
      <c r="B120" s="102">
        <f t="shared" si="64"/>
        <v>50.429109329594411</v>
      </c>
      <c r="C120" s="102">
        <f t="shared" si="70"/>
        <v>51.653527959457705</v>
      </c>
      <c r="D120" s="102">
        <f t="shared" si="70"/>
        <v>51.848033683479464</v>
      </c>
      <c r="E120" s="102">
        <f t="shared" si="70"/>
        <v>56.305746866884945</v>
      </c>
      <c r="F120" s="102">
        <f t="shared" si="70"/>
        <v>50.501100547932374</v>
      </c>
      <c r="G120" s="102">
        <f t="shared" si="70"/>
        <v>62.414847641371217</v>
      </c>
      <c r="H120" s="102">
        <f t="shared" si="70"/>
        <v>60.729860251391358</v>
      </c>
      <c r="I120" s="102">
        <f t="shared" si="70"/>
        <v>67.212802224913645</v>
      </c>
      <c r="J120" s="102">
        <f t="shared" si="70"/>
        <v>59.822904575990989</v>
      </c>
      <c r="K120" s="102">
        <f t="shared" si="70"/>
        <v>69.266364841541815</v>
      </c>
      <c r="L120" s="102">
        <f t="shared" si="70"/>
        <v>73.524086805470603</v>
      </c>
      <c r="M120" s="102">
        <f t="shared" si="70"/>
        <v>84.525477993648181</v>
      </c>
      <c r="N120" s="102">
        <f t="shared" si="70"/>
        <v>87.996264791280623</v>
      </c>
      <c r="O120" s="102">
        <f t="shared" si="70"/>
        <v>93.053193660295236</v>
      </c>
      <c r="P120" s="102">
        <f t="shared" si="70"/>
        <v>95.839872087170221</v>
      </c>
      <c r="Q120" s="102">
        <f t="shared" si="70"/>
        <v>92.034753363228688</v>
      </c>
      <c r="R120" s="102">
        <f t="shared" si="70"/>
        <v>94.069718114129415</v>
      </c>
      <c r="S120" s="102">
        <f t="shared" si="70"/>
        <v>97.12314560129866</v>
      </c>
      <c r="T120" s="102">
        <f t="shared" si="70"/>
        <v>106.81228668941981</v>
      </c>
      <c r="U120" s="102">
        <f t="shared" si="70"/>
        <v>107.10389547699882</v>
      </c>
      <c r="V120" s="102">
        <f t="shared" si="70"/>
        <v>107.41144857910594</v>
      </c>
      <c r="W120" s="102">
        <f t="shared" si="70"/>
        <v>100</v>
      </c>
      <c r="X120" s="102">
        <f t="shared" si="70"/>
        <v>112.29711487144067</v>
      </c>
      <c r="Y120" s="102">
        <f t="shared" si="70"/>
        <v>141.41926517849387</v>
      </c>
      <c r="Z120" s="102">
        <f t="shared" si="63"/>
        <v>141.35046852316219</v>
      </c>
      <c r="AA120" s="102"/>
      <c r="AB120" s="100">
        <f t="shared" si="65"/>
        <v>4.3880211235423516</v>
      </c>
      <c r="AC120" s="100">
        <f t="shared" si="66"/>
        <v>4.3569369584441686</v>
      </c>
      <c r="AD120" s="100">
        <f t="shared" si="67"/>
        <v>3.3304557470449137</v>
      </c>
      <c r="AE120" s="100">
        <f t="shared" si="68"/>
        <v>4.7794846536035385</v>
      </c>
      <c r="AF120" s="215"/>
      <c r="AG120" s="100">
        <f t="shared" si="69"/>
        <v>-4.8647300807884111E-2</v>
      </c>
    </row>
    <row r="121" spans="1:33" ht="18.75" customHeight="1">
      <c r="A121" s="116" t="s">
        <v>58</v>
      </c>
      <c r="B121" s="102">
        <f t="shared" si="64"/>
        <v>110.9951321111138</v>
      </c>
      <c r="C121" s="102">
        <f t="shared" si="70"/>
        <v>129.13745879949863</v>
      </c>
      <c r="D121" s="102">
        <f t="shared" si="70"/>
        <v>98.300834348926585</v>
      </c>
      <c r="E121" s="102">
        <f t="shared" si="70"/>
        <v>91.967972260875513</v>
      </c>
      <c r="F121" s="102">
        <f t="shared" si="70"/>
        <v>99.237406716417894</v>
      </c>
      <c r="G121" s="102">
        <f t="shared" si="70"/>
        <v>99.024567245096165</v>
      </c>
      <c r="H121" s="102">
        <f t="shared" si="70"/>
        <v>105.81365882502006</v>
      </c>
      <c r="I121" s="102">
        <f t="shared" si="70"/>
        <v>97.719863460284571</v>
      </c>
      <c r="J121" s="102">
        <f t="shared" si="70"/>
        <v>97.831941826016688</v>
      </c>
      <c r="K121" s="102">
        <f t="shared" si="70"/>
        <v>101.08963652270737</v>
      </c>
      <c r="L121" s="102">
        <f t="shared" si="70"/>
        <v>103.617262333917</v>
      </c>
      <c r="M121" s="102">
        <f t="shared" si="70"/>
        <v>102.67822696907551</v>
      </c>
      <c r="N121" s="102">
        <f t="shared" si="70"/>
        <v>116.87921980495123</v>
      </c>
      <c r="O121" s="102">
        <f t="shared" si="70"/>
        <v>127.81456953642385</v>
      </c>
      <c r="P121" s="102">
        <f t="shared" si="70"/>
        <v>115.5435568215637</v>
      </c>
      <c r="Q121" s="102">
        <f t="shared" si="70"/>
        <v>100.27252870568904</v>
      </c>
      <c r="R121" s="102">
        <f t="shared" si="70"/>
        <v>97.019420703682684</v>
      </c>
      <c r="S121" s="102">
        <f t="shared" si="70"/>
        <v>101.03710819368841</v>
      </c>
      <c r="T121" s="102">
        <f t="shared" si="70"/>
        <v>96.939422500214206</v>
      </c>
      <c r="U121" s="102">
        <f t="shared" si="70"/>
        <v>108.2949618525863</v>
      </c>
      <c r="V121" s="102">
        <f t="shared" si="70"/>
        <v>106.77300162177525</v>
      </c>
      <c r="W121" s="102">
        <f t="shared" si="70"/>
        <v>100</v>
      </c>
      <c r="X121" s="102">
        <f t="shared" si="70"/>
        <v>123.83534498288596</v>
      </c>
      <c r="Y121" s="102">
        <f t="shared" si="70"/>
        <v>153.26989619377161</v>
      </c>
      <c r="Z121" s="102">
        <f t="shared" si="63"/>
        <v>142.92188213796254</v>
      </c>
      <c r="AA121" s="102"/>
      <c r="AB121" s="100">
        <f t="shared" si="65"/>
        <v>1.0589503446151172</v>
      </c>
      <c r="AC121" s="100">
        <f t="shared" si="66"/>
        <v>-2.2565184670523597</v>
      </c>
      <c r="AD121" s="100">
        <f t="shared" si="67"/>
        <v>0.91084250126205468</v>
      </c>
      <c r="AE121" s="100">
        <f t="shared" si="68"/>
        <v>2.3236884356801157</v>
      </c>
      <c r="AF121" s="215"/>
      <c r="AG121" s="100">
        <f t="shared" si="69"/>
        <v>-6.7514980519896657</v>
      </c>
    </row>
    <row r="122" spans="1:33" ht="18.75" customHeight="1">
      <c r="A122" s="116" t="s">
        <v>59</v>
      </c>
      <c r="B122" s="102">
        <f t="shared" si="64"/>
        <v>71.748849441157134</v>
      </c>
      <c r="C122" s="102">
        <f t="shared" si="70"/>
        <v>75.203784985464281</v>
      </c>
      <c r="D122" s="102">
        <f t="shared" si="70"/>
        <v>75.872711473346726</v>
      </c>
      <c r="E122" s="102">
        <f t="shared" si="70"/>
        <v>79.661524636812942</v>
      </c>
      <c r="F122" s="102">
        <f t="shared" si="70"/>
        <v>76.302716031475498</v>
      </c>
      <c r="G122" s="102">
        <f t="shared" si="70"/>
        <v>68.205027494108407</v>
      </c>
      <c r="H122" s="102">
        <f t="shared" si="70"/>
        <v>64.365747460087093</v>
      </c>
      <c r="I122" s="102">
        <f t="shared" si="70"/>
        <v>61.307420494699649</v>
      </c>
      <c r="J122" s="102">
        <f t="shared" si="70"/>
        <v>65.408111852878207</v>
      </c>
      <c r="K122" s="102">
        <f t="shared" si="70"/>
        <v>64.103136155022938</v>
      </c>
      <c r="L122" s="102">
        <f t="shared" si="70"/>
        <v>66.042455158795448</v>
      </c>
      <c r="M122" s="102">
        <f t="shared" si="70"/>
        <v>66.766860792786034</v>
      </c>
      <c r="N122" s="102">
        <f t="shared" si="70"/>
        <v>64.300674889457767</v>
      </c>
      <c r="O122" s="102">
        <f t="shared" si="70"/>
        <v>64.70117508318242</v>
      </c>
      <c r="P122" s="102">
        <f t="shared" si="70"/>
        <v>66.921388504999598</v>
      </c>
      <c r="Q122" s="102">
        <f t="shared" si="70"/>
        <v>76.755512264234483</v>
      </c>
      <c r="R122" s="102">
        <f t="shared" si="70"/>
        <v>82.461224708849883</v>
      </c>
      <c r="S122" s="102">
        <f t="shared" si="70"/>
        <v>79.183884297520663</v>
      </c>
      <c r="T122" s="102">
        <f t="shared" si="70"/>
        <v>86.454532859188092</v>
      </c>
      <c r="U122" s="102">
        <f t="shared" si="70"/>
        <v>89.86135181975736</v>
      </c>
      <c r="V122" s="102">
        <f t="shared" si="70"/>
        <v>89.532467532467535</v>
      </c>
      <c r="W122" s="102">
        <f t="shared" si="70"/>
        <v>100</v>
      </c>
      <c r="X122" s="102">
        <f t="shared" si="70"/>
        <v>109.66248794599809</v>
      </c>
      <c r="Y122" s="102">
        <f t="shared" si="70"/>
        <v>97.695514987604241</v>
      </c>
      <c r="Z122" s="102">
        <f t="shared" si="63"/>
        <v>118.39874565142827</v>
      </c>
      <c r="AA122" s="102"/>
      <c r="AB122" s="100">
        <f t="shared" si="65"/>
        <v>2.1089569835063715</v>
      </c>
      <c r="AC122" s="100">
        <f t="shared" si="66"/>
        <v>-1.0079565186588924</v>
      </c>
      <c r="AD122" s="100">
        <f t="shared" si="67"/>
        <v>-0.6423378106598876</v>
      </c>
      <c r="AE122" s="100">
        <f t="shared" si="68"/>
        <v>4.2578703332810885</v>
      </c>
      <c r="AF122" s="215"/>
      <c r="AG122" s="100">
        <f t="shared" si="69"/>
        <v>21.191587624519805</v>
      </c>
    </row>
    <row r="123" spans="1:33" ht="18.75" customHeight="1">
      <c r="A123" s="116" t="s">
        <v>60</v>
      </c>
      <c r="B123" s="102">
        <f t="shared" si="64"/>
        <v>92.225333961188625</v>
      </c>
      <c r="C123" s="102">
        <f t="shared" si="70"/>
        <v>91.144647593118506</v>
      </c>
      <c r="D123" s="102">
        <f t="shared" si="70"/>
        <v>81.783226929773662</v>
      </c>
      <c r="E123" s="102">
        <f t="shared" si="70"/>
        <v>89.65434851863651</v>
      </c>
      <c r="F123" s="102">
        <f t="shared" si="70"/>
        <v>90.66160254839501</v>
      </c>
      <c r="G123" s="102">
        <f t="shared" si="70"/>
        <v>92.805230791667668</v>
      </c>
      <c r="H123" s="102">
        <f t="shared" si="70"/>
        <v>95.556058548362756</v>
      </c>
      <c r="I123" s="102">
        <f t="shared" si="70"/>
        <v>100.46946195977355</v>
      </c>
      <c r="J123" s="102">
        <f t="shared" si="70"/>
        <v>101.45964125560538</v>
      </c>
      <c r="K123" s="102">
        <f t="shared" si="70"/>
        <v>98.70135567937524</v>
      </c>
      <c r="L123" s="102">
        <f t="shared" si="70"/>
        <v>100.70480840675087</v>
      </c>
      <c r="M123" s="102">
        <f t="shared" si="70"/>
        <v>104.28651274775356</v>
      </c>
      <c r="N123" s="102">
        <f t="shared" si="70"/>
        <v>104.50237982933837</v>
      </c>
      <c r="O123" s="102">
        <f t="shared" si="70"/>
        <v>110.75169769285149</v>
      </c>
      <c r="P123" s="102">
        <f t="shared" si="70"/>
        <v>105.66443696476502</v>
      </c>
      <c r="Q123" s="102">
        <f t="shared" si="70"/>
        <v>105.09677030367585</v>
      </c>
      <c r="R123" s="102">
        <f t="shared" si="70"/>
        <v>93.961668719211829</v>
      </c>
      <c r="S123" s="102">
        <f t="shared" si="70"/>
        <v>94.361328553661565</v>
      </c>
      <c r="T123" s="102">
        <f t="shared" si="70"/>
        <v>93.38098429007519</v>
      </c>
      <c r="U123" s="102">
        <f t="shared" si="70"/>
        <v>94.555915662211859</v>
      </c>
      <c r="V123" s="102">
        <f t="shared" si="70"/>
        <v>92.22546686855577</v>
      </c>
      <c r="W123" s="102">
        <f t="shared" si="70"/>
        <v>100</v>
      </c>
      <c r="X123" s="102">
        <f t="shared" si="70"/>
        <v>129.42484676442402</v>
      </c>
      <c r="Y123" s="102">
        <f t="shared" si="70"/>
        <v>137.98285158667022</v>
      </c>
      <c r="Z123" s="102">
        <f t="shared" si="63"/>
        <v>133.96675380387427</v>
      </c>
      <c r="AA123" s="102"/>
      <c r="AB123" s="100">
        <f t="shared" si="65"/>
        <v>1.5678166048070707</v>
      </c>
      <c r="AC123" s="100">
        <f t="shared" si="66"/>
        <v>0.12544140920414115</v>
      </c>
      <c r="AD123" s="100">
        <f t="shared" si="67"/>
        <v>1.6472305525519815</v>
      </c>
      <c r="AE123" s="100">
        <f t="shared" si="68"/>
        <v>2.0594784729444093</v>
      </c>
      <c r="AF123" s="215"/>
      <c r="AG123" s="100">
        <f t="shared" si="69"/>
        <v>-2.9105774642389881</v>
      </c>
    </row>
    <row r="124" spans="1:33" ht="18.75" customHeight="1">
      <c r="A124" s="116" t="s">
        <v>61</v>
      </c>
      <c r="B124" s="102">
        <f t="shared" si="64"/>
        <v>293.71809100998945</v>
      </c>
      <c r="C124" s="102">
        <f t="shared" si="70"/>
        <v>433.35943617854326</v>
      </c>
      <c r="D124" s="102">
        <f t="shared" si="70"/>
        <v>471.60744500846084</v>
      </c>
      <c r="E124" s="102">
        <f t="shared" si="70"/>
        <v>3211.2328767125455</v>
      </c>
      <c r="F124" s="102">
        <f t="shared" si="70"/>
        <v>-198.98708162067015</v>
      </c>
      <c r="G124" s="102">
        <f t="shared" si="70"/>
        <v>-1368.5307017543596</v>
      </c>
      <c r="H124" s="102">
        <f t="shared" si="70"/>
        <v>436.01180714987981</v>
      </c>
      <c r="I124" s="102">
        <f t="shared" si="70"/>
        <v>274.18384879725079</v>
      </c>
      <c r="J124" s="102">
        <f t="shared" si="70"/>
        <v>652.28519195612625</v>
      </c>
      <c r="K124" s="102">
        <f t="shared" si="70"/>
        <v>150.88202176904781</v>
      </c>
      <c r="L124" s="102">
        <f t="shared" si="70"/>
        <v>148.45927116827477</v>
      </c>
      <c r="M124" s="102">
        <f t="shared" si="70"/>
        <v>145.711992662233</v>
      </c>
      <c r="N124" s="102">
        <f t="shared" si="70"/>
        <v>118.06938820181709</v>
      </c>
      <c r="O124" s="102">
        <f t="shared" si="70"/>
        <v>110.39456062635222</v>
      </c>
      <c r="P124" s="102">
        <f t="shared" si="70"/>
        <v>116.30949695465888</v>
      </c>
      <c r="Q124" s="102">
        <f t="shared" si="70"/>
        <v>94.82690794649865</v>
      </c>
      <c r="R124" s="102">
        <f t="shared" si="70"/>
        <v>88.657747086749993</v>
      </c>
      <c r="S124" s="102">
        <f t="shared" si="70"/>
        <v>96.158224245873271</v>
      </c>
      <c r="T124" s="102">
        <f t="shared" si="70"/>
        <v>100.12223693592766</v>
      </c>
      <c r="U124" s="102">
        <f t="shared" si="70"/>
        <v>100.19924287706741</v>
      </c>
      <c r="V124" s="102">
        <f t="shared" si="70"/>
        <v>95.82304729929912</v>
      </c>
      <c r="W124" s="102">
        <f t="shared" si="70"/>
        <v>100</v>
      </c>
      <c r="X124" s="102">
        <f t="shared" si="70"/>
        <v>111.320169544091</v>
      </c>
      <c r="Y124" s="102">
        <f t="shared" si="70"/>
        <v>111.96153468746988</v>
      </c>
      <c r="Z124" s="102">
        <f t="shared" si="63"/>
        <v>112.87677068910391</v>
      </c>
      <c r="AA124" s="102"/>
      <c r="AB124" s="100">
        <f t="shared" si="65"/>
        <v>-3.9063378027975437</v>
      </c>
      <c r="AC124" s="100">
        <f t="shared" si="66"/>
        <v>-236.03941935173469</v>
      </c>
      <c r="AD124" s="100">
        <f t="shared" si="67"/>
        <v>-164.13137565073163</v>
      </c>
      <c r="AE124" s="100">
        <f t="shared" si="68"/>
        <v>-1.9382128885795602</v>
      </c>
      <c r="AF124" s="215"/>
      <c r="AG124" s="100">
        <f t="shared" si="69"/>
        <v>0.81745574869871473</v>
      </c>
    </row>
    <row r="125" spans="1:33" ht="18.75" customHeight="1">
      <c r="A125" s="60" t="s">
        <v>62</v>
      </c>
      <c r="B125" s="102">
        <f t="shared" si="64"/>
        <v>87.063148741318017</v>
      </c>
      <c r="C125" s="102">
        <f t="shared" si="70"/>
        <v>89.658194566170039</v>
      </c>
      <c r="D125" s="102">
        <f t="shared" si="70"/>
        <v>91.374680513766208</v>
      </c>
      <c r="E125" s="102">
        <f t="shared" si="70"/>
        <v>92.329836378945444</v>
      </c>
      <c r="F125" s="102">
        <f t="shared" si="70"/>
        <v>87.952487482688838</v>
      </c>
      <c r="G125" s="102">
        <f t="shared" si="70"/>
        <v>89.999787861431074</v>
      </c>
      <c r="H125" s="102">
        <f t="shared" si="70"/>
        <v>90.096584010588145</v>
      </c>
      <c r="I125" s="102">
        <f t="shared" si="70"/>
        <v>95.373888907246467</v>
      </c>
      <c r="J125" s="102">
        <f t="shared" si="70"/>
        <v>102.25404948283712</v>
      </c>
      <c r="K125" s="102">
        <f t="shared" si="70"/>
        <v>92.730658615332061</v>
      </c>
      <c r="L125" s="102">
        <f t="shared" si="70"/>
        <v>89.888169775554388</v>
      </c>
      <c r="M125" s="102">
        <f t="shared" si="70"/>
        <v>94.809238084456027</v>
      </c>
      <c r="N125" s="102">
        <f t="shared" si="70"/>
        <v>104.74967031967624</v>
      </c>
      <c r="O125" s="102">
        <f t="shared" si="70"/>
        <v>105.86176119437584</v>
      </c>
      <c r="P125" s="102">
        <f t="shared" si="70"/>
        <v>107.221833449965</v>
      </c>
      <c r="Q125" s="102">
        <f t="shared" si="70"/>
        <v>97.794968566573175</v>
      </c>
      <c r="R125" s="102">
        <f t="shared" si="70"/>
        <v>90.86021505376344</v>
      </c>
      <c r="S125" s="102">
        <f t="shared" si="70"/>
        <v>99.032433760158895</v>
      </c>
      <c r="T125" s="102">
        <f t="shared" si="70"/>
        <v>100.67820542992234</v>
      </c>
      <c r="U125" s="102">
        <f t="shared" si="70"/>
        <v>99.945021775688858</v>
      </c>
      <c r="V125" s="102">
        <f t="shared" si="70"/>
        <v>97.406570302233916</v>
      </c>
      <c r="W125" s="102">
        <f t="shared" si="70"/>
        <v>100</v>
      </c>
      <c r="X125" s="102">
        <f t="shared" si="70"/>
        <v>133.6838430534545</v>
      </c>
      <c r="Y125" s="102">
        <f t="shared" si="70"/>
        <v>157.26215835267433</v>
      </c>
      <c r="Z125" s="102">
        <f t="shared" si="63"/>
        <v>145.56358213375358</v>
      </c>
      <c r="AA125" s="102"/>
      <c r="AB125" s="100">
        <f t="shared" si="65"/>
        <v>2.1646767413151968</v>
      </c>
      <c r="AC125" s="100">
        <f t="shared" si="66"/>
        <v>0.66567805807136171</v>
      </c>
      <c r="AD125" s="100">
        <f t="shared" si="67"/>
        <v>-2.4816391558812878E-2</v>
      </c>
      <c r="AE125" s="100">
        <f t="shared" si="68"/>
        <v>3.5031543440867008</v>
      </c>
      <c r="AF125" s="215"/>
      <c r="AG125" s="100">
        <f t="shared" si="69"/>
        <v>-7.438900967317041</v>
      </c>
    </row>
    <row r="126" spans="1:33" ht="18.75" customHeight="1">
      <c r="A126" s="116" t="s">
        <v>63</v>
      </c>
      <c r="B126" s="102">
        <f t="shared" si="64"/>
        <v>91.985889800954993</v>
      </c>
      <c r="C126" s="102">
        <f t="shared" si="70"/>
        <v>95.789723408412172</v>
      </c>
      <c r="D126" s="102">
        <f t="shared" si="70"/>
        <v>97.417057819500741</v>
      </c>
      <c r="E126" s="102">
        <f t="shared" si="70"/>
        <v>95.278653152769493</v>
      </c>
      <c r="F126" s="102">
        <f t="shared" si="70"/>
        <v>94.047368697755118</v>
      </c>
      <c r="G126" s="102">
        <f t="shared" si="70"/>
        <v>96.003956224631338</v>
      </c>
      <c r="H126" s="102">
        <f t="shared" si="70"/>
        <v>94.781634340901206</v>
      </c>
      <c r="I126" s="102">
        <f t="shared" si="70"/>
        <v>98.469766750854276</v>
      </c>
      <c r="J126" s="102">
        <f t="shared" si="70"/>
        <v>106.45255397019042</v>
      </c>
      <c r="K126" s="102">
        <f t="shared" si="70"/>
        <v>93.689778953334596</v>
      </c>
      <c r="L126" s="102">
        <f t="shared" si="70"/>
        <v>90.716402885744657</v>
      </c>
      <c r="M126" s="102">
        <f t="shared" si="70"/>
        <v>96.28250175685173</v>
      </c>
      <c r="N126" s="102">
        <f t="shared" si="70"/>
        <v>100.716825805729</v>
      </c>
      <c r="O126" s="102">
        <f t="shared" si="70"/>
        <v>108.29292735767027</v>
      </c>
      <c r="P126" s="102">
        <f t="shared" si="70"/>
        <v>109.37274103574791</v>
      </c>
      <c r="Q126" s="102">
        <f t="shared" si="70"/>
        <v>95.092859645812538</v>
      </c>
      <c r="R126" s="102">
        <f t="shared" si="70"/>
        <v>89.887307654334919</v>
      </c>
      <c r="S126" s="102">
        <f t="shared" si="70"/>
        <v>94.970796360777257</v>
      </c>
      <c r="T126" s="102">
        <f t="shared" si="70"/>
        <v>98.293724186842084</v>
      </c>
      <c r="U126" s="102">
        <f t="shared" si="70"/>
        <v>98.964756781053794</v>
      </c>
      <c r="V126" s="102">
        <f t="shared" si="70"/>
        <v>97.899008365187541</v>
      </c>
      <c r="W126" s="102">
        <f t="shared" si="70"/>
        <v>100</v>
      </c>
      <c r="X126" s="102">
        <f t="shared" si="70"/>
        <v>131.52377547372186</v>
      </c>
      <c r="Y126" s="102">
        <f t="shared" si="70"/>
        <v>153.43330925980993</v>
      </c>
      <c r="Z126" s="102">
        <f t="shared" si="63"/>
        <v>141.96281847930155</v>
      </c>
      <c r="AA126" s="102"/>
      <c r="AB126" s="100">
        <f t="shared" si="65"/>
        <v>1.8244856448224933</v>
      </c>
      <c r="AC126" s="100">
        <f t="shared" si="66"/>
        <v>0.85875044173995274</v>
      </c>
      <c r="AD126" s="100">
        <f t="shared" si="67"/>
        <v>-1.1266297101217293</v>
      </c>
      <c r="AE126" s="100">
        <f t="shared" si="68"/>
        <v>3.2504745912937283</v>
      </c>
      <c r="AF126" s="215"/>
      <c r="AG126" s="100">
        <f t="shared" si="69"/>
        <v>-7.4758804563651209</v>
      </c>
    </row>
    <row r="127" spans="1:33" ht="18.75" customHeight="1">
      <c r="A127" s="116" t="s">
        <v>64</v>
      </c>
      <c r="B127" s="102">
        <f t="shared" si="64"/>
        <v>65.87791246280031</v>
      </c>
      <c r="C127" s="102">
        <f t="shared" si="70"/>
        <v>62.072269367643031</v>
      </c>
      <c r="D127" s="102">
        <f t="shared" si="70"/>
        <v>63.089750542299342</v>
      </c>
      <c r="E127" s="102">
        <f t="shared" si="70"/>
        <v>73.56751702951783</v>
      </c>
      <c r="F127" s="102">
        <f t="shared" si="70"/>
        <v>54.356206630686202</v>
      </c>
      <c r="G127" s="102">
        <f t="shared" si="70"/>
        <v>57.255532023661729</v>
      </c>
      <c r="H127" s="102">
        <f t="shared" si="70"/>
        <v>66.8014732433018</v>
      </c>
      <c r="I127" s="102">
        <f t="shared" si="70"/>
        <v>79.295470884255934</v>
      </c>
      <c r="J127" s="102">
        <f t="shared" si="70"/>
        <v>79.29446766310123</v>
      </c>
      <c r="K127" s="102">
        <f t="shared" si="70"/>
        <v>84.949234949234949</v>
      </c>
      <c r="L127" s="102">
        <f t="shared" si="70"/>
        <v>78.23485917859783</v>
      </c>
      <c r="M127" s="102">
        <f t="shared" si="70"/>
        <v>78.233594135476139</v>
      </c>
      <c r="N127" s="102">
        <f t="shared" si="70"/>
        <v>118.29215431296056</v>
      </c>
      <c r="O127" s="102">
        <f t="shared" si="70"/>
        <v>89.704675963904833</v>
      </c>
      <c r="P127" s="102">
        <f t="shared" si="70"/>
        <v>92.552638419547691</v>
      </c>
      <c r="Q127" s="102">
        <f t="shared" si="70"/>
        <v>98.749705119131875</v>
      </c>
      <c r="R127" s="102">
        <f t="shared" si="70"/>
        <v>84.09881061299177</v>
      </c>
      <c r="S127" s="102">
        <f t="shared" si="70"/>
        <v>105.94802232759137</v>
      </c>
      <c r="T127" s="102">
        <f t="shared" si="70"/>
        <v>104.65684776630202</v>
      </c>
      <c r="U127" s="102">
        <f t="shared" si="70"/>
        <v>97.955790899575163</v>
      </c>
      <c r="V127" s="102">
        <f t="shared" si="70"/>
        <v>94.387844210281173</v>
      </c>
      <c r="W127" s="102">
        <f t="shared" si="70"/>
        <v>100</v>
      </c>
      <c r="X127" s="102">
        <f t="shared" si="70"/>
        <v>154.00319343065695</v>
      </c>
      <c r="Y127" s="102">
        <f t="shared" si="70"/>
        <v>191.10050533408196</v>
      </c>
      <c r="Z127" s="102">
        <f t="shared" si="63"/>
        <v>173.55344522968198</v>
      </c>
      <c r="AA127" s="102"/>
      <c r="AB127" s="100">
        <f t="shared" si="65"/>
        <v>4.1187371902322134</v>
      </c>
      <c r="AC127" s="100">
        <f t="shared" si="66"/>
        <v>-2.76658813963927</v>
      </c>
      <c r="AD127" s="100">
        <f t="shared" si="67"/>
        <v>6.44286860017802</v>
      </c>
      <c r="AE127" s="100">
        <f t="shared" si="68"/>
        <v>5.856282486379194</v>
      </c>
      <c r="AF127" s="215"/>
      <c r="AG127" s="100">
        <f t="shared" si="69"/>
        <v>-9.182110781823523</v>
      </c>
    </row>
    <row r="128" spans="1:33" ht="18.75" customHeight="1">
      <c r="A128" s="116" t="s">
        <v>65</v>
      </c>
      <c r="B128" s="102">
        <f t="shared" si="64"/>
        <v>54.714828897338407</v>
      </c>
      <c r="C128" s="102">
        <f t="shared" si="70"/>
        <v>58.709131905298776</v>
      </c>
      <c r="D128" s="102">
        <f t="shared" si="70"/>
        <v>64.778325123152712</v>
      </c>
      <c r="E128" s="102">
        <f t="shared" si="70"/>
        <v>87.36933797909407</v>
      </c>
      <c r="F128" s="102">
        <f t="shared" si="70"/>
        <v>78.994725411107652</v>
      </c>
      <c r="G128" s="102">
        <f t="shared" si="70"/>
        <v>80.063514467184177</v>
      </c>
      <c r="H128" s="102">
        <f t="shared" si="70"/>
        <v>69.575471698113205</v>
      </c>
      <c r="I128" s="102">
        <f t="shared" si="70"/>
        <v>79.753309265944651</v>
      </c>
      <c r="J128" s="102">
        <f t="shared" si="70"/>
        <v>90.247776365946635</v>
      </c>
      <c r="K128" s="102">
        <f t="shared" si="70"/>
        <v>90.900383141762461</v>
      </c>
      <c r="L128" s="102">
        <f t="shared" si="70"/>
        <v>109.0497737556561</v>
      </c>
      <c r="M128" s="102">
        <f t="shared" si="70"/>
        <v>120.37790697674417</v>
      </c>
      <c r="N128" s="102">
        <f t="shared" si="70"/>
        <v>121.66454891994915</v>
      </c>
      <c r="O128" s="102">
        <f t="shared" si="70"/>
        <v>120.59198775197754</v>
      </c>
      <c r="P128" s="102">
        <f t="shared" si="70"/>
        <v>121.49752766658818</v>
      </c>
      <c r="Q128" s="102">
        <f t="shared" si="70"/>
        <v>130.93655589123864</v>
      </c>
      <c r="R128" s="102">
        <f t="shared" si="70"/>
        <v>124.44282060650347</v>
      </c>
      <c r="S128" s="102">
        <f t="shared" si="70"/>
        <v>131.30296610169489</v>
      </c>
      <c r="T128" s="102">
        <f t="shared" si="70"/>
        <v>119.45075757575758</v>
      </c>
      <c r="U128" s="102">
        <f t="shared" si="70"/>
        <v>118.11755952380953</v>
      </c>
      <c r="V128" s="102">
        <f t="shared" si="70"/>
        <v>99.809325706361591</v>
      </c>
      <c r="W128" s="102">
        <f t="shared" si="70"/>
        <v>100</v>
      </c>
      <c r="X128" s="102">
        <f t="shared" si="70"/>
        <v>104.64063384267122</v>
      </c>
      <c r="Y128" s="102">
        <f t="shared" si="70"/>
        <v>107.96332913895381</v>
      </c>
      <c r="Z128" s="102">
        <f t="shared" si="63"/>
        <v>110.29648727038351</v>
      </c>
      <c r="AA128" s="102"/>
      <c r="AB128" s="100">
        <f t="shared" si="65"/>
        <v>2.9640680977650158</v>
      </c>
      <c r="AC128" s="100">
        <f t="shared" si="66"/>
        <v>7.9110506357783272</v>
      </c>
      <c r="AD128" s="100">
        <f t="shared" si="67"/>
        <v>6.3746205167244163</v>
      </c>
      <c r="AE128" s="100">
        <f t="shared" si="68"/>
        <v>8.1230550880184715E-2</v>
      </c>
      <c r="AF128" s="215"/>
      <c r="AG128" s="100">
        <f t="shared" si="69"/>
        <v>2.1610653821417602</v>
      </c>
    </row>
    <row r="129" spans="1:33" ht="18.75" customHeight="1">
      <c r="A129" s="117" t="s">
        <v>66</v>
      </c>
      <c r="B129" s="115">
        <f t="shared" si="64"/>
        <v>68.754249452292811</v>
      </c>
      <c r="C129" s="115">
        <f t="shared" si="70"/>
        <v>70.694776497862776</v>
      </c>
      <c r="D129" s="115">
        <f t="shared" si="70"/>
        <v>73.170056731700569</v>
      </c>
      <c r="E129" s="115">
        <f t="shared" si="70"/>
        <v>75.624729163657364</v>
      </c>
      <c r="F129" s="115">
        <f t="shared" si="70"/>
        <v>77.120602019935305</v>
      </c>
      <c r="G129" s="115">
        <f t="shared" si="70"/>
        <v>78</v>
      </c>
      <c r="H129" s="115">
        <f t="shared" si="70"/>
        <v>80.23989898989899</v>
      </c>
      <c r="I129" s="115">
        <f t="shared" si="70"/>
        <v>82.158957574260469</v>
      </c>
      <c r="J129" s="115">
        <f t="shared" si="70"/>
        <v>84.262594763159299</v>
      </c>
      <c r="K129" s="115">
        <f t="shared" si="70"/>
        <v>86.98186143324412</v>
      </c>
      <c r="L129" s="115">
        <f t="shared" si="70"/>
        <v>90.994405341996028</v>
      </c>
      <c r="M129" s="115">
        <f t="shared" si="70"/>
        <v>93.150149759083206</v>
      </c>
      <c r="N129" s="115">
        <f t="shared" si="70"/>
        <v>93.769118233807674</v>
      </c>
      <c r="O129" s="115">
        <f t="shared" si="70"/>
        <v>94.819477106100422</v>
      </c>
      <c r="P129" s="115">
        <f t="shared" si="70"/>
        <v>95.85062240663899</v>
      </c>
      <c r="Q129" s="115">
        <f t="shared" si="70"/>
        <v>96.573057138885019</v>
      </c>
      <c r="R129" s="115">
        <f t="shared" si="70"/>
        <v>96.931430736204078</v>
      </c>
      <c r="S129" s="115">
        <f t="shared" si="70"/>
        <v>97.75274306166753</v>
      </c>
      <c r="T129" s="115">
        <f t="shared" si="70"/>
        <v>98.577759455838404</v>
      </c>
      <c r="U129" s="115">
        <f t="shared" si="70"/>
        <v>99.124152605274872</v>
      </c>
      <c r="V129" s="115">
        <f t="shared" ref="C129:Y130" si="71">V67/V97*100</f>
        <v>99.134381040423563</v>
      </c>
      <c r="W129" s="115">
        <f t="shared" si="71"/>
        <v>100</v>
      </c>
      <c r="X129" s="115">
        <f t="shared" si="71"/>
        <v>100</v>
      </c>
      <c r="Y129" s="115">
        <f t="shared" si="71"/>
        <v>103.21325184946927</v>
      </c>
      <c r="Z129" s="115">
        <f t="shared" ref="Z129" si="72">Z67/Z97*100</f>
        <v>111.35933729045723</v>
      </c>
      <c r="AA129" s="102"/>
      <c r="AB129" s="97">
        <f t="shared" si="65"/>
        <v>2.0295870339102295</v>
      </c>
      <c r="AC129" s="97">
        <f t="shared" si="66"/>
        <v>2.5555130143960936</v>
      </c>
      <c r="AD129" s="97">
        <f t="shared" si="67"/>
        <v>3.1297625224013137</v>
      </c>
      <c r="AE129" s="97">
        <f t="shared" si="68"/>
        <v>1.4530572901645389</v>
      </c>
      <c r="AF129" s="215"/>
      <c r="AG129" s="97">
        <f t="shared" si="69"/>
        <v>7.8924801757710021</v>
      </c>
    </row>
    <row r="130" spans="1:33" ht="18.75" customHeight="1">
      <c r="A130" s="117" t="s">
        <v>67</v>
      </c>
      <c r="B130" s="115">
        <f t="shared" si="64"/>
        <v>80.218181818181804</v>
      </c>
      <c r="C130" s="115">
        <f t="shared" si="71"/>
        <v>82.509821038847662</v>
      </c>
      <c r="D130" s="115">
        <f t="shared" si="71"/>
        <v>82.646780303030312</v>
      </c>
      <c r="E130" s="115">
        <f t="shared" si="71"/>
        <v>84.414619037786494</v>
      </c>
      <c r="F130" s="115">
        <f t="shared" si="71"/>
        <v>85.294605121405496</v>
      </c>
      <c r="G130" s="115">
        <f t="shared" si="71"/>
        <v>86.747319219136642</v>
      </c>
      <c r="H130" s="115">
        <f t="shared" si="71"/>
        <v>85.533817316763063</v>
      </c>
      <c r="I130" s="115">
        <f t="shared" si="71"/>
        <v>88.269080149682352</v>
      </c>
      <c r="J130" s="115">
        <f t="shared" si="71"/>
        <v>91.712774120592869</v>
      </c>
      <c r="K130" s="115">
        <f t="shared" si="71"/>
        <v>91.847075080608022</v>
      </c>
      <c r="L130" s="115">
        <f t="shared" si="71"/>
        <v>92.137400613209991</v>
      </c>
      <c r="M130" s="115">
        <f t="shared" si="71"/>
        <v>93.298941372454195</v>
      </c>
      <c r="N130" s="115">
        <f t="shared" si="71"/>
        <v>92.601505299267814</v>
      </c>
      <c r="O130" s="115">
        <f t="shared" si="71"/>
        <v>92.43548957228704</v>
      </c>
      <c r="P130" s="115">
        <f t="shared" si="71"/>
        <v>92.054076424334383</v>
      </c>
      <c r="Q130" s="115">
        <f t="shared" si="71"/>
        <v>92.436937731522306</v>
      </c>
      <c r="R130" s="115">
        <f t="shared" si="71"/>
        <v>92.688826792342653</v>
      </c>
      <c r="S130" s="115">
        <f t="shared" si="71"/>
        <v>94.348894348894348</v>
      </c>
      <c r="T130" s="115">
        <f t="shared" si="71"/>
        <v>94.37804165855556</v>
      </c>
      <c r="U130" s="115">
        <f t="shared" si="71"/>
        <v>96.359063416971068</v>
      </c>
      <c r="V130" s="115">
        <f t="shared" si="71"/>
        <v>97.084849901492632</v>
      </c>
      <c r="W130" s="115">
        <f t="shared" si="71"/>
        <v>100</v>
      </c>
      <c r="X130" s="115">
        <f t="shared" si="71"/>
        <v>109.66758340308502</v>
      </c>
      <c r="Y130" s="115">
        <f t="shared" si="71"/>
        <v>112.45394864408189</v>
      </c>
      <c r="Z130" s="115">
        <f t="shared" ref="Z130" si="73">Z68/Z98*100</f>
        <v>114.30505055866662</v>
      </c>
      <c r="AA130" s="102"/>
      <c r="AB130" s="97">
        <f t="shared" si="65"/>
        <v>1.4864416124134916</v>
      </c>
      <c r="AC130" s="97">
        <f t="shared" si="66"/>
        <v>1.5772964621425967</v>
      </c>
      <c r="AD130" s="97">
        <f t="shared" si="67"/>
        <v>1.212925634652362</v>
      </c>
      <c r="AE130" s="97">
        <f t="shared" si="68"/>
        <v>1.5518451825665469</v>
      </c>
      <c r="AF130" s="215"/>
      <c r="AG130" s="97">
        <f t="shared" si="69"/>
        <v>1.6460977465926885</v>
      </c>
    </row>
    <row r="131" spans="1:33">
      <c r="A131" s="61" t="s">
        <v>31</v>
      </c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spans="1:33">
      <c r="A132" s="387" t="s">
        <v>353</v>
      </c>
      <c r="B132" s="387"/>
      <c r="C132" s="387"/>
      <c r="D132" s="387"/>
      <c r="E132" s="387"/>
      <c r="F132" s="387"/>
      <c r="G132" s="387"/>
      <c r="H132" s="387"/>
      <c r="I132" s="387"/>
      <c r="J132" s="387"/>
      <c r="K132" s="387"/>
      <c r="L132" s="387"/>
      <c r="M132" s="387"/>
      <c r="N132" s="387"/>
      <c r="O132" s="387"/>
      <c r="P132" s="387"/>
      <c r="Q132" s="387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33">
      <c r="A133" s="203" t="s">
        <v>354</v>
      </c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33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33"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</row>
    <row r="136" spans="1:33" ht="40.5" customHeight="1">
      <c r="A136" s="400" t="s">
        <v>159</v>
      </c>
      <c r="B136" s="400"/>
      <c r="C136" s="400"/>
      <c r="D136" s="400"/>
      <c r="E136" s="400"/>
      <c r="F136" s="400"/>
      <c r="G136" s="400"/>
      <c r="H136" s="400"/>
      <c r="I136" s="400"/>
      <c r="J136" s="400"/>
      <c r="K136" s="400"/>
      <c r="L136" s="400"/>
      <c r="M136" s="400"/>
      <c r="N136" s="400"/>
      <c r="O136" s="400"/>
      <c r="P136" s="400"/>
      <c r="Q136" s="400"/>
      <c r="R136" s="400"/>
      <c r="S136" s="400"/>
      <c r="T136" s="400"/>
      <c r="U136" s="400"/>
      <c r="V136" s="400"/>
      <c r="W136" s="400"/>
      <c r="X136" s="400"/>
      <c r="Y136" s="400"/>
      <c r="Z136" s="374"/>
    </row>
    <row r="137" spans="1:33" ht="32.25" customHeight="1">
      <c r="A137" s="172"/>
      <c r="B137" s="385">
        <v>2000</v>
      </c>
      <c r="C137" s="385">
        <v>2001</v>
      </c>
      <c r="D137" s="385">
        <v>2002</v>
      </c>
      <c r="E137" s="385">
        <v>2003</v>
      </c>
      <c r="F137" s="385">
        <v>2004</v>
      </c>
      <c r="G137" s="385">
        <v>2005</v>
      </c>
      <c r="H137" s="385">
        <v>2006</v>
      </c>
      <c r="I137" s="385">
        <v>2007</v>
      </c>
      <c r="J137" s="385">
        <v>2008</v>
      </c>
      <c r="K137" s="385">
        <v>2009</v>
      </c>
      <c r="L137" s="385">
        <v>2010</v>
      </c>
      <c r="M137" s="385">
        <v>2011</v>
      </c>
      <c r="N137" s="385">
        <v>2012</v>
      </c>
      <c r="O137" s="385">
        <v>2013</v>
      </c>
      <c r="P137" s="385">
        <v>2014</v>
      </c>
      <c r="Q137" s="385">
        <v>2015</v>
      </c>
      <c r="R137" s="385">
        <v>2016</v>
      </c>
      <c r="S137" s="385">
        <v>2017</v>
      </c>
      <c r="T137" s="385">
        <v>2018</v>
      </c>
      <c r="U137" s="385">
        <v>2019</v>
      </c>
      <c r="V137" s="385">
        <v>2020</v>
      </c>
      <c r="W137" s="385">
        <v>2021</v>
      </c>
      <c r="X137" s="385">
        <v>2022</v>
      </c>
      <c r="Y137" s="385" t="s">
        <v>195</v>
      </c>
      <c r="Z137" s="385" t="s">
        <v>349</v>
      </c>
      <c r="AA137" s="93"/>
      <c r="AB137" s="397" t="s">
        <v>154</v>
      </c>
      <c r="AC137" s="398"/>
      <c r="AD137" s="398"/>
      <c r="AE137" s="398"/>
      <c r="AF137" s="209"/>
      <c r="AG137" s="210" t="s">
        <v>18</v>
      </c>
    </row>
    <row r="138" spans="1:33" s="93" customFormat="1" ht="14.25" customHeight="1">
      <c r="A138" s="173"/>
      <c r="B138" s="386"/>
      <c r="C138" s="386"/>
      <c r="D138" s="386"/>
      <c r="E138" s="386"/>
      <c r="F138" s="386"/>
      <c r="G138" s="386"/>
      <c r="H138" s="386"/>
      <c r="I138" s="386"/>
      <c r="J138" s="386"/>
      <c r="K138" s="386"/>
      <c r="L138" s="386"/>
      <c r="M138" s="386"/>
      <c r="N138" s="386"/>
      <c r="O138" s="386"/>
      <c r="P138" s="386"/>
      <c r="Q138" s="386"/>
      <c r="R138" s="386"/>
      <c r="S138" s="386"/>
      <c r="T138" s="386"/>
      <c r="U138" s="386"/>
      <c r="V138" s="386"/>
      <c r="W138" s="386"/>
      <c r="X138" s="386"/>
      <c r="Y138" s="386"/>
      <c r="Z138" s="386"/>
      <c r="AB138" s="174" t="s">
        <v>350</v>
      </c>
      <c r="AC138" s="174" t="s">
        <v>19</v>
      </c>
      <c r="AD138" s="174" t="s">
        <v>20</v>
      </c>
      <c r="AE138" s="174" t="s">
        <v>351</v>
      </c>
      <c r="AF138" s="95"/>
      <c r="AG138" s="174" t="s">
        <v>352</v>
      </c>
    </row>
    <row r="139" spans="1:33" ht="18.75" customHeight="1">
      <c r="A139" s="113" t="s">
        <v>69</v>
      </c>
      <c r="B139" s="111">
        <v>3037.5900000000006</v>
      </c>
      <c r="C139" s="111">
        <v>3317.03</v>
      </c>
      <c r="D139" s="111">
        <v>3186.1</v>
      </c>
      <c r="E139" s="111">
        <v>3201.15</v>
      </c>
      <c r="F139" s="111">
        <v>3309.6899999999996</v>
      </c>
      <c r="G139" s="111">
        <v>3221.69</v>
      </c>
      <c r="H139" s="111">
        <v>3257.3</v>
      </c>
      <c r="I139" s="111">
        <v>3597.75</v>
      </c>
      <c r="J139" s="111">
        <v>3822.92</v>
      </c>
      <c r="K139" s="111">
        <v>3580.19</v>
      </c>
      <c r="L139" s="111">
        <v>3774.9000000000005</v>
      </c>
      <c r="M139" s="111">
        <v>4131.04</v>
      </c>
      <c r="N139" s="111">
        <v>4259.32</v>
      </c>
      <c r="O139" s="111">
        <v>4158.6500000000005</v>
      </c>
      <c r="P139" s="111">
        <v>4260.1499999999996</v>
      </c>
      <c r="Q139" s="111">
        <v>4347.76</v>
      </c>
      <c r="R139" s="111">
        <v>4341.4399999999996</v>
      </c>
      <c r="S139" s="111">
        <v>4585.9299999999994</v>
      </c>
      <c r="T139" s="111">
        <v>4753.47</v>
      </c>
      <c r="U139" s="111">
        <v>4917.76</v>
      </c>
      <c r="V139" s="111">
        <v>4995.1799999999994</v>
      </c>
      <c r="W139" s="115">
        <v>5918.3499999999995</v>
      </c>
      <c r="X139" s="115">
        <v>7283.89</v>
      </c>
      <c r="Y139" s="115">
        <v>7890.1699999999992</v>
      </c>
      <c r="Z139" s="115">
        <v>7787.5</v>
      </c>
      <c r="AB139" s="97">
        <f>((Z139/B139)^(1/24)-1)*100</f>
        <v>4.0006861014321826</v>
      </c>
      <c r="AC139" s="97">
        <f>((G139/B139)^(1/5)-1)*100</f>
        <v>1.1837844933266339</v>
      </c>
      <c r="AD139" s="97">
        <f>((L139/G139)^(1/5)-1)*100</f>
        <v>3.2201154418792344</v>
      </c>
      <c r="AE139" s="97">
        <f>((Z139/L139)^(1/14)-1)*100</f>
        <v>5.3085802515016711</v>
      </c>
      <c r="AF139" s="215"/>
      <c r="AG139" s="97">
        <f>(Z139-Y139)/Y139*100</f>
        <v>-1.3012393902792863</v>
      </c>
    </row>
    <row r="140" spans="1:33" ht="18.75" customHeight="1">
      <c r="A140" s="127" t="s">
        <v>70</v>
      </c>
      <c r="B140" s="111">
        <v>129.85</v>
      </c>
      <c r="C140" s="111">
        <v>157.46</v>
      </c>
      <c r="D140" s="111">
        <v>148.96</v>
      </c>
      <c r="E140" s="111">
        <v>147.33000000000001</v>
      </c>
      <c r="F140" s="111">
        <v>161.41999999999999</v>
      </c>
      <c r="G140" s="111">
        <v>149.59</v>
      </c>
      <c r="H140" s="111">
        <v>174.76</v>
      </c>
      <c r="I140" s="111">
        <v>188.91</v>
      </c>
      <c r="J140" s="111">
        <v>167.63</v>
      </c>
      <c r="K140" s="111">
        <v>157.76</v>
      </c>
      <c r="L140" s="111">
        <v>124.31</v>
      </c>
      <c r="M140" s="111">
        <v>127.89</v>
      </c>
      <c r="N140" s="111">
        <v>107.43</v>
      </c>
      <c r="O140" s="111">
        <v>120.31</v>
      </c>
      <c r="P140" s="111">
        <v>131.80000000000001</v>
      </c>
      <c r="Q140" s="111">
        <v>117.29</v>
      </c>
      <c r="R140" s="111">
        <v>136.22999999999999</v>
      </c>
      <c r="S140" s="111">
        <v>171.76</v>
      </c>
      <c r="T140" s="111">
        <v>151.72</v>
      </c>
      <c r="U140" s="111">
        <v>162.30000000000001</v>
      </c>
      <c r="V140" s="111">
        <v>149.52000000000001</v>
      </c>
      <c r="W140" s="111">
        <v>171.3</v>
      </c>
      <c r="X140" s="111">
        <v>205.64</v>
      </c>
      <c r="Y140" s="111">
        <v>190.16</v>
      </c>
      <c r="Z140" s="111">
        <v>189.77</v>
      </c>
      <c r="AB140" s="110">
        <f t="shared" ref="AB140:AB150" si="74">((Z140/B140)^(1/24)-1)*100</f>
        <v>1.5935337667000615</v>
      </c>
      <c r="AC140" s="110">
        <f t="shared" ref="AC140:AC150" si="75">((G140/B140)^(1/5)-1)*100</f>
        <v>2.8708010415912533</v>
      </c>
      <c r="AD140" s="110">
        <f t="shared" ref="AD140:AD150" si="76">((L140/G140)^(1/5)-1)*100</f>
        <v>-3.6346948770393128</v>
      </c>
      <c r="AE140" s="110">
        <f t="shared" ref="AE140:AE150" si="77">((Z140/L140)^(1/14)-1)*100</f>
        <v>3.0677899372224759</v>
      </c>
      <c r="AF140" s="215"/>
      <c r="AG140" s="110">
        <f t="shared" ref="AG140:AG150" si="78">(Z140-Y140)/Y140*100</f>
        <v>-0.20509045014723723</v>
      </c>
    </row>
    <row r="141" spans="1:33" ht="18.75" customHeight="1">
      <c r="A141" s="219" t="s">
        <v>71</v>
      </c>
      <c r="B141" s="102">
        <v>187</v>
      </c>
      <c r="C141" s="102">
        <v>148.70999999999998</v>
      </c>
      <c r="D141" s="102">
        <v>173.31</v>
      </c>
      <c r="E141" s="102">
        <v>219.45000000000005</v>
      </c>
      <c r="F141" s="102">
        <v>259.64999999999998</v>
      </c>
      <c r="G141" s="102">
        <v>285.64999999999998</v>
      </c>
      <c r="H141" s="102">
        <v>278.5</v>
      </c>
      <c r="I141" s="102">
        <v>278.71000000000004</v>
      </c>
      <c r="J141" s="102">
        <v>342.03999999999996</v>
      </c>
      <c r="K141" s="102">
        <v>265.13000000000005</v>
      </c>
      <c r="L141" s="102">
        <v>292.26</v>
      </c>
      <c r="M141" s="102">
        <v>350.52</v>
      </c>
      <c r="N141" s="102">
        <v>387.90000000000003</v>
      </c>
      <c r="O141" s="102">
        <v>381.18999999999988</v>
      </c>
      <c r="P141" s="102">
        <v>369.62</v>
      </c>
      <c r="Q141" s="102">
        <v>357.06</v>
      </c>
      <c r="R141" s="102">
        <v>347.18000000000006</v>
      </c>
      <c r="S141" s="102">
        <v>385.18</v>
      </c>
      <c r="T141" s="102">
        <v>379.8</v>
      </c>
      <c r="U141" s="102">
        <v>391.42999999999995</v>
      </c>
      <c r="V141" s="102">
        <v>364.28999999999996</v>
      </c>
      <c r="W141" s="102">
        <v>463.03000000000003</v>
      </c>
      <c r="X141" s="102">
        <v>489.16</v>
      </c>
      <c r="Y141" s="102">
        <v>601.81999999999994</v>
      </c>
      <c r="Z141" s="102">
        <v>608.5</v>
      </c>
      <c r="AB141" s="100">
        <f t="shared" si="74"/>
        <v>5.0390513154711547</v>
      </c>
      <c r="AC141" s="100">
        <f t="shared" si="75"/>
        <v>8.8425039731332422</v>
      </c>
      <c r="AD141" s="100">
        <f t="shared" si="76"/>
        <v>0.45857890705038873</v>
      </c>
      <c r="AE141" s="100">
        <f t="shared" si="77"/>
        <v>5.3778592441944495</v>
      </c>
      <c r="AF141" s="215"/>
      <c r="AG141" s="100">
        <f t="shared" si="78"/>
        <v>1.1099664351467322</v>
      </c>
    </row>
    <row r="142" spans="1:33" ht="18.75" customHeight="1">
      <c r="A142" s="219" t="s">
        <v>72</v>
      </c>
      <c r="B142" s="102">
        <v>126.17</v>
      </c>
      <c r="C142" s="102">
        <v>146.94</v>
      </c>
      <c r="D142" s="102">
        <v>137.63</v>
      </c>
      <c r="E142" s="102">
        <v>129.87</v>
      </c>
      <c r="F142" s="102">
        <v>140.74</v>
      </c>
      <c r="G142" s="102">
        <v>130.41</v>
      </c>
      <c r="H142" s="102">
        <v>145.66</v>
      </c>
      <c r="I142" s="102">
        <v>146.54</v>
      </c>
      <c r="J142" s="102">
        <v>173.97</v>
      </c>
      <c r="K142" s="102">
        <v>159.81</v>
      </c>
      <c r="L142" s="102">
        <v>171.88</v>
      </c>
      <c r="M142" s="102">
        <v>202.26</v>
      </c>
      <c r="N142" s="102">
        <v>192.1</v>
      </c>
      <c r="O142" s="102">
        <v>198.96</v>
      </c>
      <c r="P142" s="102">
        <v>191.28</v>
      </c>
      <c r="Q142" s="102">
        <v>180.62</v>
      </c>
      <c r="R142" s="102">
        <v>188.56</v>
      </c>
      <c r="S142" s="102">
        <v>189.15</v>
      </c>
      <c r="T142" s="102">
        <v>196.34</v>
      </c>
      <c r="U142" s="102">
        <v>219.35</v>
      </c>
      <c r="V142" s="102">
        <v>223.11</v>
      </c>
      <c r="W142" s="102">
        <v>348.27</v>
      </c>
      <c r="X142" s="102">
        <v>581.76</v>
      </c>
      <c r="Y142" s="102">
        <v>484.57</v>
      </c>
      <c r="Z142" s="102">
        <v>451.23</v>
      </c>
      <c r="AB142" s="100">
        <f t="shared" si="74"/>
        <v>5.4532763864185929</v>
      </c>
      <c r="AC142" s="100">
        <f t="shared" si="75"/>
        <v>0.66325243610130258</v>
      </c>
      <c r="AD142" s="100">
        <f t="shared" si="76"/>
        <v>5.6775874399671133</v>
      </c>
      <c r="AE142" s="100">
        <f t="shared" si="77"/>
        <v>7.1373503528298521</v>
      </c>
      <c r="AF142" s="215"/>
      <c r="AG142" s="100">
        <f t="shared" si="78"/>
        <v>-6.8803268877561496</v>
      </c>
    </row>
    <row r="143" spans="1:33" ht="18.75" customHeight="1">
      <c r="A143" s="219" t="s">
        <v>73</v>
      </c>
      <c r="B143" s="102">
        <v>87.73</v>
      </c>
      <c r="C143" s="102">
        <v>84.67</v>
      </c>
      <c r="D143" s="102">
        <v>91.99</v>
      </c>
      <c r="E143" s="102">
        <v>88.38</v>
      </c>
      <c r="F143" s="102">
        <v>94.13</v>
      </c>
      <c r="G143" s="102">
        <v>89.5</v>
      </c>
      <c r="H143" s="102">
        <v>88.76</v>
      </c>
      <c r="I143" s="102">
        <v>80.430000000000007</v>
      </c>
      <c r="J143" s="102">
        <v>102.95</v>
      </c>
      <c r="K143" s="102">
        <v>117.66</v>
      </c>
      <c r="L143" s="102">
        <v>122.06</v>
      </c>
      <c r="M143" s="102">
        <v>122.1</v>
      </c>
      <c r="N143" s="102">
        <v>118.2</v>
      </c>
      <c r="O143" s="102">
        <v>115.92</v>
      </c>
      <c r="P143" s="102">
        <v>130.02000000000001</v>
      </c>
      <c r="Q143" s="102">
        <v>140.59</v>
      </c>
      <c r="R143" s="102">
        <v>142.32</v>
      </c>
      <c r="S143" s="102">
        <v>140.97999999999999</v>
      </c>
      <c r="T143" s="102">
        <v>144.79</v>
      </c>
      <c r="U143" s="102">
        <v>123.53</v>
      </c>
      <c r="V143" s="102">
        <v>179.45</v>
      </c>
      <c r="W143" s="102">
        <v>185.37</v>
      </c>
      <c r="X143" s="102">
        <v>203.98</v>
      </c>
      <c r="Y143" s="102">
        <v>211.16</v>
      </c>
      <c r="Z143" s="102">
        <v>247.9</v>
      </c>
      <c r="AB143" s="100">
        <f t="shared" si="74"/>
        <v>4.4232045033446132</v>
      </c>
      <c r="AC143" s="100">
        <f t="shared" si="75"/>
        <v>0.40029322450820803</v>
      </c>
      <c r="AD143" s="100">
        <f t="shared" si="76"/>
        <v>6.4020673133138306</v>
      </c>
      <c r="AE143" s="100">
        <f t="shared" si="77"/>
        <v>5.1910517042057291</v>
      </c>
      <c r="AF143" s="215"/>
      <c r="AG143" s="100">
        <f t="shared" si="78"/>
        <v>17.39912862284524</v>
      </c>
    </row>
    <row r="144" spans="1:33" ht="18.75" customHeight="1">
      <c r="A144" s="219" t="s">
        <v>74</v>
      </c>
      <c r="B144" s="102">
        <v>21.93</v>
      </c>
      <c r="C144" s="102">
        <v>23.36</v>
      </c>
      <c r="D144" s="102">
        <v>25.58</v>
      </c>
      <c r="E144" s="102">
        <v>25.34</v>
      </c>
      <c r="F144" s="102">
        <v>24.55</v>
      </c>
      <c r="G144" s="102">
        <v>24.49</v>
      </c>
      <c r="H144" s="102">
        <v>26.23</v>
      </c>
      <c r="I144" s="102">
        <v>29.34</v>
      </c>
      <c r="J144" s="102">
        <v>30.11</v>
      </c>
      <c r="K144" s="102">
        <v>29.96</v>
      </c>
      <c r="L144" s="102">
        <v>31.88</v>
      </c>
      <c r="M144" s="102">
        <v>32.25</v>
      </c>
      <c r="N144" s="102">
        <v>31.44</v>
      </c>
      <c r="O144" s="102">
        <v>29.66</v>
      </c>
      <c r="P144" s="102">
        <v>30.84</v>
      </c>
      <c r="Q144" s="102">
        <v>34.71</v>
      </c>
      <c r="R144" s="102">
        <v>36.659999999999997</v>
      </c>
      <c r="S144" s="102">
        <v>49.46</v>
      </c>
      <c r="T144" s="102">
        <v>49.51</v>
      </c>
      <c r="U144" s="102">
        <v>50.53</v>
      </c>
      <c r="V144" s="102">
        <v>53.53</v>
      </c>
      <c r="W144" s="102">
        <v>59.76</v>
      </c>
      <c r="X144" s="102">
        <v>56.79</v>
      </c>
      <c r="Y144" s="102">
        <v>56.35</v>
      </c>
      <c r="Z144" s="102">
        <v>61.61</v>
      </c>
      <c r="AB144" s="100">
        <f t="shared" si="74"/>
        <v>4.398002871227269</v>
      </c>
      <c r="AC144" s="100">
        <f t="shared" si="75"/>
        <v>2.2327470516752435</v>
      </c>
      <c r="AD144" s="100">
        <f t="shared" si="76"/>
        <v>5.4158477094865098</v>
      </c>
      <c r="AE144" s="100">
        <f t="shared" si="77"/>
        <v>4.8185298177294111</v>
      </c>
      <c r="AF144" s="215"/>
      <c r="AG144" s="100">
        <f t="shared" si="78"/>
        <v>9.3345164152617546</v>
      </c>
    </row>
    <row r="145" spans="1:33" ht="18.75" customHeight="1">
      <c r="A145" s="219" t="s">
        <v>75</v>
      </c>
      <c r="B145" s="102">
        <v>1555.0800000000002</v>
      </c>
      <c r="C145" s="102">
        <v>1670.4500000000003</v>
      </c>
      <c r="D145" s="102">
        <v>1660.23</v>
      </c>
      <c r="E145" s="102">
        <v>1571.5500000000002</v>
      </c>
      <c r="F145" s="102">
        <v>1661.7500000000002</v>
      </c>
      <c r="G145" s="102">
        <v>1555.76</v>
      </c>
      <c r="H145" s="102">
        <v>1452.68</v>
      </c>
      <c r="I145" s="102">
        <v>1785.83</v>
      </c>
      <c r="J145" s="102">
        <v>1930.11</v>
      </c>
      <c r="K145" s="102">
        <v>1778.72</v>
      </c>
      <c r="L145" s="102">
        <v>1856.39</v>
      </c>
      <c r="M145" s="102">
        <v>2061.67</v>
      </c>
      <c r="N145" s="102">
        <v>2186.5500000000002</v>
      </c>
      <c r="O145" s="102">
        <v>2085.5300000000002</v>
      </c>
      <c r="P145" s="102">
        <v>2007.9499999999998</v>
      </c>
      <c r="Q145" s="102">
        <v>2009.76</v>
      </c>
      <c r="R145" s="102">
        <v>1932.74</v>
      </c>
      <c r="S145" s="102">
        <v>1965.16</v>
      </c>
      <c r="T145" s="102">
        <v>2117.4700000000003</v>
      </c>
      <c r="U145" s="102">
        <v>2094.48</v>
      </c>
      <c r="V145" s="102">
        <v>2150.42</v>
      </c>
      <c r="W145" s="102">
        <v>2560.8999999999996</v>
      </c>
      <c r="X145" s="102">
        <v>3163.9300000000003</v>
      </c>
      <c r="Y145" s="102">
        <v>3528.68</v>
      </c>
      <c r="Z145" s="102">
        <v>3285.92</v>
      </c>
      <c r="AB145" s="100">
        <f t="shared" si="74"/>
        <v>3.1662577110005419</v>
      </c>
      <c r="AC145" s="100">
        <f t="shared" si="75"/>
        <v>8.7440014916007058E-3</v>
      </c>
      <c r="AD145" s="100">
        <f t="shared" si="76"/>
        <v>3.5965574333287398</v>
      </c>
      <c r="AE145" s="100">
        <f t="shared" si="77"/>
        <v>4.1629837609841625</v>
      </c>
      <c r="AF145" s="215"/>
      <c r="AG145" s="100">
        <f t="shared" si="78"/>
        <v>-6.8796263758685905</v>
      </c>
    </row>
    <row r="146" spans="1:33" ht="24" customHeight="1">
      <c r="A146" s="219" t="s">
        <v>76</v>
      </c>
      <c r="B146" s="102">
        <v>90.74</v>
      </c>
      <c r="C146" s="102">
        <v>99.44</v>
      </c>
      <c r="D146" s="102">
        <v>93.339999999999989</v>
      </c>
      <c r="E146" s="102">
        <v>95.960000000000008</v>
      </c>
      <c r="F146" s="102">
        <v>102.14000000000001</v>
      </c>
      <c r="G146" s="102">
        <v>87.549999999999983</v>
      </c>
      <c r="H146" s="102">
        <v>93.9</v>
      </c>
      <c r="I146" s="102">
        <v>91.550000000000011</v>
      </c>
      <c r="J146" s="102">
        <v>91.14</v>
      </c>
      <c r="K146" s="102">
        <v>91.140000000000015</v>
      </c>
      <c r="L146" s="102">
        <v>100.62</v>
      </c>
      <c r="M146" s="102">
        <v>105.88</v>
      </c>
      <c r="N146" s="102">
        <v>117.08</v>
      </c>
      <c r="O146" s="102">
        <v>111.52</v>
      </c>
      <c r="P146" s="102">
        <v>141.44999999999999</v>
      </c>
      <c r="Q146" s="102">
        <v>160.80999999999997</v>
      </c>
      <c r="R146" s="102">
        <v>174.09</v>
      </c>
      <c r="S146" s="102">
        <v>186.16</v>
      </c>
      <c r="T146" s="102">
        <v>192.55</v>
      </c>
      <c r="U146" s="102">
        <v>229.29999999999998</v>
      </c>
      <c r="V146" s="102">
        <v>215.34</v>
      </c>
      <c r="W146" s="102">
        <v>251.97000000000003</v>
      </c>
      <c r="X146" s="102">
        <v>326.45999999999998</v>
      </c>
      <c r="Y146" s="102">
        <v>342.65</v>
      </c>
      <c r="Z146" s="102">
        <v>348.33</v>
      </c>
      <c r="AB146" s="100">
        <f t="shared" si="74"/>
        <v>5.764845105713845</v>
      </c>
      <c r="AC146" s="100">
        <f t="shared" si="75"/>
        <v>-0.71320881807612757</v>
      </c>
      <c r="AD146" s="100">
        <f t="shared" si="76"/>
        <v>2.8219018407763974</v>
      </c>
      <c r="AE146" s="100">
        <f t="shared" si="77"/>
        <v>9.2752723650442412</v>
      </c>
      <c r="AF146" s="215"/>
      <c r="AG146" s="100">
        <f t="shared" si="78"/>
        <v>1.6576681745221094</v>
      </c>
    </row>
    <row r="147" spans="1:33" ht="24" customHeight="1">
      <c r="A147" s="219" t="s">
        <v>77</v>
      </c>
      <c r="B147" s="102">
        <v>86.4</v>
      </c>
      <c r="C147" s="102">
        <v>92.38</v>
      </c>
      <c r="D147" s="102">
        <v>98.58</v>
      </c>
      <c r="E147" s="102">
        <v>104.16000000000001</v>
      </c>
      <c r="F147" s="102">
        <v>126.97</v>
      </c>
      <c r="G147" s="102">
        <v>117.77999999999999</v>
      </c>
      <c r="H147" s="102">
        <v>125.92999999999999</v>
      </c>
      <c r="I147" s="102">
        <v>141.64999999999998</v>
      </c>
      <c r="J147" s="102">
        <v>121.77</v>
      </c>
      <c r="K147" s="102">
        <v>115.12</v>
      </c>
      <c r="L147" s="102">
        <v>120.72999999999999</v>
      </c>
      <c r="M147" s="102">
        <v>127.21</v>
      </c>
      <c r="N147" s="102">
        <v>119.24</v>
      </c>
      <c r="O147" s="102">
        <v>119.83999999999999</v>
      </c>
      <c r="P147" s="102">
        <v>139.14999999999998</v>
      </c>
      <c r="Q147" s="102">
        <v>143.82</v>
      </c>
      <c r="R147" s="102">
        <v>145.41</v>
      </c>
      <c r="S147" s="102">
        <v>153.72</v>
      </c>
      <c r="T147" s="102">
        <v>156.39000000000001</v>
      </c>
      <c r="U147" s="102">
        <v>171.43</v>
      </c>
      <c r="V147" s="102">
        <v>164.44</v>
      </c>
      <c r="W147" s="102">
        <v>196.41</v>
      </c>
      <c r="X147" s="102">
        <v>265.68</v>
      </c>
      <c r="Y147" s="102">
        <v>277.94</v>
      </c>
      <c r="Z147" s="102">
        <v>282.37</v>
      </c>
      <c r="AB147" s="100">
        <f t="shared" si="74"/>
        <v>5.0580576466391802</v>
      </c>
      <c r="AC147" s="100">
        <f t="shared" si="75"/>
        <v>6.3926341214576965</v>
      </c>
      <c r="AD147" s="100">
        <f t="shared" si="76"/>
        <v>0.495989371708494</v>
      </c>
      <c r="AE147" s="100">
        <f t="shared" si="77"/>
        <v>6.2569589570873996</v>
      </c>
      <c r="AF147" s="215"/>
      <c r="AG147" s="100">
        <f t="shared" si="78"/>
        <v>1.5938691803986498</v>
      </c>
    </row>
    <row r="148" spans="1:33" ht="18.75" customHeight="1">
      <c r="A148" s="219" t="s">
        <v>66</v>
      </c>
      <c r="B148" s="102">
        <v>79.459999999999994</v>
      </c>
      <c r="C148" s="102">
        <v>83.86</v>
      </c>
      <c r="D148" s="102">
        <v>90.75</v>
      </c>
      <c r="E148" s="102">
        <v>89.52</v>
      </c>
      <c r="F148" s="102">
        <v>100.72</v>
      </c>
      <c r="G148" s="102">
        <v>106.74</v>
      </c>
      <c r="H148" s="102">
        <v>112.87</v>
      </c>
      <c r="I148" s="102">
        <v>130.69999999999999</v>
      </c>
      <c r="J148" s="102">
        <v>157.38</v>
      </c>
      <c r="K148" s="102">
        <v>143.09</v>
      </c>
      <c r="L148" s="102">
        <v>142.59</v>
      </c>
      <c r="M148" s="102">
        <v>141.5</v>
      </c>
      <c r="N148" s="102">
        <v>142.43</v>
      </c>
      <c r="O148" s="102">
        <v>131.03</v>
      </c>
      <c r="P148" s="102">
        <v>140.58000000000001</v>
      </c>
      <c r="Q148" s="102">
        <v>147.47999999999999</v>
      </c>
      <c r="R148" s="102">
        <v>165.6</v>
      </c>
      <c r="S148" s="102">
        <v>182.37</v>
      </c>
      <c r="T148" s="102">
        <v>209.55</v>
      </c>
      <c r="U148" s="102">
        <v>218.44</v>
      </c>
      <c r="V148" s="102">
        <v>256.73</v>
      </c>
      <c r="W148" s="102">
        <v>322.72000000000003</v>
      </c>
      <c r="X148" s="102">
        <v>352.27</v>
      </c>
      <c r="Y148" s="102">
        <v>352.59</v>
      </c>
      <c r="Z148" s="102">
        <v>375.19</v>
      </c>
      <c r="AB148" s="100">
        <f t="shared" si="74"/>
        <v>6.6811312323659333</v>
      </c>
      <c r="AC148" s="100">
        <f t="shared" si="75"/>
        <v>6.0805413970411726</v>
      </c>
      <c r="AD148" s="100">
        <f t="shared" si="76"/>
        <v>5.9625434161525659</v>
      </c>
      <c r="AE148" s="100">
        <f t="shared" si="77"/>
        <v>7.1547888088102196</v>
      </c>
      <c r="AF148" s="215"/>
      <c r="AG148" s="100">
        <f t="shared" si="78"/>
        <v>6.4097109957741356</v>
      </c>
    </row>
    <row r="149" spans="1:33" ht="24" customHeight="1">
      <c r="A149" s="219" t="s">
        <v>78</v>
      </c>
      <c r="B149" s="102">
        <v>38.11</v>
      </c>
      <c r="C149" s="102">
        <v>50.81</v>
      </c>
      <c r="D149" s="102">
        <v>44.65</v>
      </c>
      <c r="E149" s="102">
        <v>46.279999999999994</v>
      </c>
      <c r="F149" s="102">
        <v>37.049999999999997</v>
      </c>
      <c r="G149" s="102">
        <v>35.58</v>
      </c>
      <c r="H149" s="102">
        <v>35.5</v>
      </c>
      <c r="I149" s="102">
        <v>35.19</v>
      </c>
      <c r="J149" s="102">
        <v>39.690000000000005</v>
      </c>
      <c r="K149" s="102">
        <v>55.13</v>
      </c>
      <c r="L149" s="102">
        <v>61.510000000000005</v>
      </c>
      <c r="M149" s="102">
        <v>76.740000000000009</v>
      </c>
      <c r="N149" s="102">
        <v>91.489999999999981</v>
      </c>
      <c r="O149" s="102">
        <v>89.87</v>
      </c>
      <c r="P149" s="102">
        <v>96.289999999999992</v>
      </c>
      <c r="Q149" s="102">
        <v>91.05</v>
      </c>
      <c r="R149" s="102">
        <v>87.660000000000011</v>
      </c>
      <c r="S149" s="102">
        <v>80.139999999999986</v>
      </c>
      <c r="T149" s="102">
        <v>65.240000000000009</v>
      </c>
      <c r="U149" s="102">
        <v>64.81</v>
      </c>
      <c r="V149" s="102">
        <v>66.070000000000007</v>
      </c>
      <c r="W149" s="102">
        <v>66.36</v>
      </c>
      <c r="X149" s="102">
        <v>82.02000000000001</v>
      </c>
      <c r="Y149" s="102">
        <v>142.80000000000001</v>
      </c>
      <c r="Z149" s="102">
        <v>144.22</v>
      </c>
      <c r="AB149" s="100">
        <f t="shared" si="74"/>
        <v>5.7018948272830272</v>
      </c>
      <c r="AC149" s="100">
        <f t="shared" si="75"/>
        <v>-1.3644662586650758</v>
      </c>
      <c r="AD149" s="100">
        <f t="shared" si="76"/>
        <v>11.570134506588193</v>
      </c>
      <c r="AE149" s="100">
        <f t="shared" si="77"/>
        <v>6.2757721109757192</v>
      </c>
      <c r="AF149" s="215"/>
      <c r="AG149" s="100">
        <f t="shared" si="78"/>
        <v>0.99439775910363259</v>
      </c>
    </row>
    <row r="150" spans="1:33" ht="18.75" customHeight="1">
      <c r="A150" s="218" t="s">
        <v>79</v>
      </c>
      <c r="B150" s="106">
        <v>635.12000000000012</v>
      </c>
      <c r="C150" s="106">
        <v>758.95</v>
      </c>
      <c r="D150" s="106">
        <v>621.08000000000004</v>
      </c>
      <c r="E150" s="106">
        <v>683.31000000000006</v>
      </c>
      <c r="F150" s="106">
        <v>600.56999999999994</v>
      </c>
      <c r="G150" s="106">
        <v>638.64</v>
      </c>
      <c r="H150" s="106">
        <v>722.51</v>
      </c>
      <c r="I150" s="106">
        <v>688.9</v>
      </c>
      <c r="J150" s="106">
        <v>666.13</v>
      </c>
      <c r="K150" s="106">
        <v>666.67</v>
      </c>
      <c r="L150" s="106">
        <v>750.67</v>
      </c>
      <c r="M150" s="106">
        <v>783.02</v>
      </c>
      <c r="N150" s="106">
        <v>765.45999999999992</v>
      </c>
      <c r="O150" s="106">
        <v>774.82</v>
      </c>
      <c r="P150" s="106">
        <v>881.17000000000007</v>
      </c>
      <c r="Q150" s="106">
        <v>964.56999999999994</v>
      </c>
      <c r="R150" s="106">
        <v>984.99</v>
      </c>
      <c r="S150" s="106">
        <v>1081.8499999999999</v>
      </c>
      <c r="T150" s="106">
        <v>1090.1100000000001</v>
      </c>
      <c r="U150" s="106">
        <v>1192.1599999999999</v>
      </c>
      <c r="V150" s="106">
        <v>1172.28</v>
      </c>
      <c r="W150" s="106">
        <v>1292.26</v>
      </c>
      <c r="X150" s="106">
        <v>1556.2</v>
      </c>
      <c r="Y150" s="106">
        <v>1701.4500000000003</v>
      </c>
      <c r="Z150" s="106">
        <v>1792.46</v>
      </c>
      <c r="AB150" s="107">
        <f t="shared" si="74"/>
        <v>4.4178476290047453</v>
      </c>
      <c r="AC150" s="107">
        <f t="shared" si="75"/>
        <v>0.11060027545877205</v>
      </c>
      <c r="AD150" s="107">
        <f t="shared" si="76"/>
        <v>3.2853174661625406</v>
      </c>
      <c r="AE150" s="107">
        <f t="shared" si="77"/>
        <v>6.4143090494212629</v>
      </c>
      <c r="AF150" s="215"/>
      <c r="AG150" s="107">
        <f t="shared" si="78"/>
        <v>5.3489670575097561</v>
      </c>
    </row>
    <row r="151" spans="1:33">
      <c r="A151" s="61" t="s">
        <v>31</v>
      </c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spans="1:33">
      <c r="A152" s="387" t="s">
        <v>353</v>
      </c>
      <c r="B152" s="387"/>
      <c r="C152" s="387"/>
      <c r="D152" s="387"/>
      <c r="E152" s="387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33">
      <c r="A153" s="203" t="s">
        <v>354</v>
      </c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33"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33" ht="40.5" customHeight="1">
      <c r="A155" s="400" t="s">
        <v>356</v>
      </c>
      <c r="B155" s="400"/>
      <c r="C155" s="400"/>
      <c r="D155" s="400"/>
      <c r="E155" s="400"/>
      <c r="F155" s="400"/>
      <c r="G155" s="400"/>
      <c r="H155" s="400"/>
      <c r="I155" s="400"/>
      <c r="J155" s="400"/>
      <c r="K155" s="400"/>
      <c r="L155" s="400"/>
      <c r="M155" s="400"/>
      <c r="N155" s="400"/>
      <c r="O155" s="400"/>
      <c r="P155" s="400"/>
      <c r="Q155" s="400"/>
      <c r="R155" s="400"/>
      <c r="S155" s="400"/>
      <c r="T155" s="400"/>
      <c r="U155" s="400"/>
      <c r="V155" s="400"/>
      <c r="W155" s="400"/>
      <c r="X155" s="400"/>
      <c r="Y155" s="400"/>
      <c r="Z155" s="374"/>
    </row>
    <row r="156" spans="1:33" ht="32.25" customHeight="1">
      <c r="A156" s="172"/>
      <c r="B156" s="385">
        <v>2000</v>
      </c>
      <c r="C156" s="385">
        <v>2001</v>
      </c>
      <c r="D156" s="385">
        <v>2002</v>
      </c>
      <c r="E156" s="385">
        <v>2003</v>
      </c>
      <c r="F156" s="385">
        <v>2004</v>
      </c>
      <c r="G156" s="385">
        <v>2005</v>
      </c>
      <c r="H156" s="385">
        <v>2006</v>
      </c>
      <c r="I156" s="385">
        <v>2007</v>
      </c>
      <c r="J156" s="385">
        <v>2008</v>
      </c>
      <c r="K156" s="385">
        <v>2009</v>
      </c>
      <c r="L156" s="385">
        <v>2010</v>
      </c>
      <c r="M156" s="385">
        <v>2011</v>
      </c>
      <c r="N156" s="385">
        <v>2012</v>
      </c>
      <c r="O156" s="385">
        <v>2013</v>
      </c>
      <c r="P156" s="385">
        <v>2014</v>
      </c>
      <c r="Q156" s="385">
        <v>2015</v>
      </c>
      <c r="R156" s="385">
        <v>2016</v>
      </c>
      <c r="S156" s="385">
        <v>2017</v>
      </c>
      <c r="T156" s="385">
        <v>2018</v>
      </c>
      <c r="U156" s="385">
        <v>2019</v>
      </c>
      <c r="V156" s="385">
        <v>2020</v>
      </c>
      <c r="W156" s="385">
        <v>2021</v>
      </c>
      <c r="X156" s="385">
        <v>2022</v>
      </c>
      <c r="Y156" s="385" t="s">
        <v>195</v>
      </c>
      <c r="Z156" s="385" t="s">
        <v>349</v>
      </c>
      <c r="AA156" s="93"/>
      <c r="AB156" s="397" t="s">
        <v>154</v>
      </c>
      <c r="AC156" s="398"/>
      <c r="AD156" s="398"/>
      <c r="AE156" s="398"/>
      <c r="AF156" s="209"/>
      <c r="AG156" s="210" t="s">
        <v>18</v>
      </c>
    </row>
    <row r="157" spans="1:33" s="93" customFormat="1" ht="14.25" customHeight="1">
      <c r="A157" s="173"/>
      <c r="B157" s="386"/>
      <c r="C157" s="386"/>
      <c r="D157" s="386"/>
      <c r="E157" s="386"/>
      <c r="F157" s="386"/>
      <c r="G157" s="386"/>
      <c r="H157" s="386"/>
      <c r="I157" s="386"/>
      <c r="J157" s="386"/>
      <c r="K157" s="386"/>
      <c r="L157" s="386"/>
      <c r="M157" s="386"/>
      <c r="N157" s="386"/>
      <c r="O157" s="386"/>
      <c r="P157" s="386"/>
      <c r="Q157" s="386"/>
      <c r="R157" s="386"/>
      <c r="S157" s="386"/>
      <c r="T157" s="386"/>
      <c r="U157" s="386"/>
      <c r="V157" s="386"/>
      <c r="W157" s="386"/>
      <c r="X157" s="386"/>
      <c r="Y157" s="386"/>
      <c r="Z157" s="386"/>
      <c r="AB157" s="174" t="s">
        <v>350</v>
      </c>
      <c r="AC157" s="174" t="s">
        <v>19</v>
      </c>
      <c r="AD157" s="174" t="s">
        <v>20</v>
      </c>
      <c r="AE157" s="174" t="s">
        <v>351</v>
      </c>
      <c r="AF157" s="95"/>
      <c r="AG157" s="174" t="s">
        <v>352</v>
      </c>
    </row>
    <row r="158" spans="1:33" ht="18.75" customHeight="1">
      <c r="A158" s="113" t="s">
        <v>69</v>
      </c>
      <c r="B158" s="111">
        <v>3831.28</v>
      </c>
      <c r="C158" s="111">
        <v>4067.18</v>
      </c>
      <c r="D158" s="111">
        <v>3913.83</v>
      </c>
      <c r="E158" s="111">
        <v>3858.93</v>
      </c>
      <c r="F158" s="111">
        <v>4055.26</v>
      </c>
      <c r="G158" s="111">
        <v>3961.32</v>
      </c>
      <c r="H158" s="111">
        <v>3884.56</v>
      </c>
      <c r="I158" s="111">
        <v>3932.78</v>
      </c>
      <c r="J158" s="111">
        <v>3962.85</v>
      </c>
      <c r="K158" s="111">
        <v>4002.98</v>
      </c>
      <c r="L158" s="111">
        <v>4063.5</v>
      </c>
      <c r="M158" s="111">
        <v>4067.41</v>
      </c>
      <c r="N158" s="111">
        <v>4012.88</v>
      </c>
      <c r="O158" s="111">
        <v>4068.81</v>
      </c>
      <c r="P158" s="111">
        <v>4365.05</v>
      </c>
      <c r="Q158" s="111">
        <v>4541.41</v>
      </c>
      <c r="R158" s="111">
        <v>4616.1000000000004</v>
      </c>
      <c r="S158" s="111">
        <v>4775.12</v>
      </c>
      <c r="T158" s="111">
        <v>4846.04</v>
      </c>
      <c r="U158" s="111">
        <v>5111.55</v>
      </c>
      <c r="V158" s="111">
        <v>5278.52</v>
      </c>
      <c r="W158" s="115">
        <v>5918.3499999999995</v>
      </c>
      <c r="X158" s="115">
        <v>5751.35</v>
      </c>
      <c r="Y158" s="115">
        <v>5732.21</v>
      </c>
      <c r="Z158" s="115">
        <v>5873.19</v>
      </c>
      <c r="AB158" s="97">
        <f>((Z158/B158)^(1/24)-1)*100</f>
        <v>1.7959320742215068</v>
      </c>
      <c r="AC158" s="97">
        <f>((G158/B158)^(1/5)-1)*100</f>
        <v>0.66980023620721862</v>
      </c>
      <c r="AD158" s="97">
        <f>((L158/G158)^(1/5)-1)*100</f>
        <v>0.51064674195431259</v>
      </c>
      <c r="AE158" s="97">
        <f>((Z158/L158)^(1/14)-1)*100</f>
        <v>2.6660135606218605</v>
      </c>
      <c r="AF158" s="215"/>
      <c r="AG158" s="97">
        <f>(Z158-Y158)/Y158*100</f>
        <v>2.4594353661153301</v>
      </c>
    </row>
    <row r="159" spans="1:33" ht="18.75" customHeight="1">
      <c r="A159" s="127" t="s">
        <v>70</v>
      </c>
      <c r="B159" s="111">
        <v>135.80000000000001</v>
      </c>
      <c r="C159" s="111">
        <v>160.46</v>
      </c>
      <c r="D159" s="111">
        <v>149.61000000000001</v>
      </c>
      <c r="E159" s="111">
        <v>150.11000000000001</v>
      </c>
      <c r="F159" s="111">
        <v>160.09</v>
      </c>
      <c r="G159" s="111">
        <v>147.03</v>
      </c>
      <c r="H159" s="111">
        <v>170.23</v>
      </c>
      <c r="I159" s="111">
        <v>182.36</v>
      </c>
      <c r="J159" s="111">
        <v>160.36000000000001</v>
      </c>
      <c r="K159" s="111">
        <v>149.56</v>
      </c>
      <c r="L159" s="111">
        <v>120.7</v>
      </c>
      <c r="M159" s="111">
        <v>125.3</v>
      </c>
      <c r="N159" s="111">
        <v>121.9</v>
      </c>
      <c r="O159" s="111">
        <v>129.63999999999999</v>
      </c>
      <c r="P159" s="111">
        <v>131.04</v>
      </c>
      <c r="Q159" s="111">
        <v>117.16</v>
      </c>
      <c r="R159" s="111">
        <v>148.44999999999999</v>
      </c>
      <c r="S159" s="111">
        <v>171.27</v>
      </c>
      <c r="T159" s="111">
        <v>160.91999999999999</v>
      </c>
      <c r="U159" s="111">
        <v>161.59</v>
      </c>
      <c r="V159" s="111">
        <v>156.38999999999999</v>
      </c>
      <c r="W159" s="111">
        <v>171.3</v>
      </c>
      <c r="X159" s="111">
        <v>192.03</v>
      </c>
      <c r="Y159" s="111">
        <v>209.42</v>
      </c>
      <c r="Z159" s="111">
        <v>205.77</v>
      </c>
      <c r="AB159" s="110">
        <f t="shared" ref="AB159:AB169" si="79">((Z159/B159)^(1/24)-1)*100</f>
        <v>1.7466444464230957</v>
      </c>
      <c r="AC159" s="110">
        <f t="shared" ref="AC159:AC169" si="80">((G159/B159)^(1/5)-1)*100</f>
        <v>1.6017614886788323</v>
      </c>
      <c r="AD159" s="110">
        <f t="shared" ref="AD159:AD169" si="81">((L159/G159)^(1/5)-1)*100</f>
        <v>-3.8697077630916343</v>
      </c>
      <c r="AE159" s="110">
        <f t="shared" ref="AE159:AE169" si="82">((Z159/L159)^(1/14)-1)*100</f>
        <v>3.883888900619703</v>
      </c>
      <c r="AF159" s="215"/>
      <c r="AG159" s="110">
        <f t="shared" ref="AG159:AG169" si="83">(Z159-Y159)/Y159*100</f>
        <v>-1.7429089867252303</v>
      </c>
    </row>
    <row r="160" spans="1:33" ht="18.75" customHeight="1">
      <c r="A160" s="219" t="s">
        <v>71</v>
      </c>
      <c r="B160" s="102">
        <v>335.15</v>
      </c>
      <c r="C160" s="102">
        <v>380.49</v>
      </c>
      <c r="D160" s="102">
        <v>393.95</v>
      </c>
      <c r="E160" s="102">
        <v>432.52</v>
      </c>
      <c r="F160" s="102">
        <v>491.9</v>
      </c>
      <c r="G160" s="102">
        <v>457.12</v>
      </c>
      <c r="H160" s="102">
        <v>419.91</v>
      </c>
      <c r="I160" s="102">
        <v>408.87</v>
      </c>
      <c r="J160" s="102">
        <v>407.01</v>
      </c>
      <c r="K160" s="102">
        <v>421.06</v>
      </c>
      <c r="L160" s="102">
        <v>413.15</v>
      </c>
      <c r="M160" s="102">
        <v>417.36</v>
      </c>
      <c r="N160" s="102">
        <v>424.3</v>
      </c>
      <c r="O160" s="102">
        <v>427.9</v>
      </c>
      <c r="P160" s="102">
        <v>410.71</v>
      </c>
      <c r="Q160" s="102">
        <v>410.05</v>
      </c>
      <c r="R160" s="102">
        <v>406.16</v>
      </c>
      <c r="S160" s="102">
        <v>425.11</v>
      </c>
      <c r="T160" s="102">
        <v>394.13</v>
      </c>
      <c r="U160" s="102">
        <v>417.34</v>
      </c>
      <c r="V160" s="102">
        <v>404.64</v>
      </c>
      <c r="W160" s="102">
        <v>463.03000000000003</v>
      </c>
      <c r="X160" s="102">
        <v>413.18</v>
      </c>
      <c r="Y160" s="102">
        <v>378.29</v>
      </c>
      <c r="Z160" s="102">
        <v>375.75</v>
      </c>
      <c r="AB160" s="100">
        <f t="shared" si="79"/>
        <v>0.4775777673233117</v>
      </c>
      <c r="AC160" s="100">
        <f t="shared" si="80"/>
        <v>6.4040601116714502</v>
      </c>
      <c r="AD160" s="100">
        <f t="shared" si="81"/>
        <v>-2.0023848744354034</v>
      </c>
      <c r="AE160" s="100">
        <f t="shared" si="82"/>
        <v>-0.67547047650929892</v>
      </c>
      <c r="AF160" s="215"/>
      <c r="AG160" s="100">
        <f t="shared" si="83"/>
        <v>-0.67144254407994408</v>
      </c>
    </row>
    <row r="161" spans="1:33" ht="18.75" customHeight="1">
      <c r="A161" s="219" t="s">
        <v>72</v>
      </c>
      <c r="B161" s="102">
        <v>205.61</v>
      </c>
      <c r="C161" s="102">
        <v>211.05</v>
      </c>
      <c r="D161" s="102">
        <v>220.82</v>
      </c>
      <c r="E161" s="102">
        <v>206.22</v>
      </c>
      <c r="F161" s="102">
        <v>219.69</v>
      </c>
      <c r="G161" s="102">
        <v>193.45</v>
      </c>
      <c r="H161" s="102">
        <v>198.38</v>
      </c>
      <c r="I161" s="102">
        <v>188.67</v>
      </c>
      <c r="J161" s="102">
        <v>155.61000000000001</v>
      </c>
      <c r="K161" s="102">
        <v>159.88999999999999</v>
      </c>
      <c r="L161" s="102">
        <v>177.27</v>
      </c>
      <c r="M161" s="102">
        <v>177.6</v>
      </c>
      <c r="N161" s="102">
        <v>166.22</v>
      </c>
      <c r="O161" s="102">
        <v>177.54</v>
      </c>
      <c r="P161" s="102">
        <v>181.3</v>
      </c>
      <c r="Q161" s="102">
        <v>169.3</v>
      </c>
      <c r="R161" s="102">
        <v>176.36</v>
      </c>
      <c r="S161" s="102">
        <v>183.89</v>
      </c>
      <c r="T161" s="102">
        <v>183.48</v>
      </c>
      <c r="U161" s="102">
        <v>228.82</v>
      </c>
      <c r="V161" s="102">
        <v>246.32</v>
      </c>
      <c r="W161" s="102">
        <v>348.27</v>
      </c>
      <c r="X161" s="102">
        <v>449.18</v>
      </c>
      <c r="Y161" s="102">
        <v>510.79</v>
      </c>
      <c r="Z161" s="102">
        <v>574.99</v>
      </c>
      <c r="AB161" s="100">
        <f t="shared" si="79"/>
        <v>4.3780075499006532</v>
      </c>
      <c r="AC161" s="100">
        <f t="shared" si="80"/>
        <v>-1.2118391508855964</v>
      </c>
      <c r="AD161" s="100">
        <f t="shared" si="81"/>
        <v>-1.7317318765878054</v>
      </c>
      <c r="AE161" s="100">
        <f t="shared" si="82"/>
        <v>8.7681618310357692</v>
      </c>
      <c r="AF161" s="215"/>
      <c r="AG161" s="100">
        <f t="shared" si="83"/>
        <v>12.568766029092188</v>
      </c>
    </row>
    <row r="162" spans="1:33" ht="18.75" customHeight="1">
      <c r="A162" s="219" t="s">
        <v>73</v>
      </c>
      <c r="B162" s="102">
        <v>119.58</v>
      </c>
      <c r="C162" s="102">
        <v>119.73</v>
      </c>
      <c r="D162" s="102">
        <v>127.65</v>
      </c>
      <c r="E162" s="102">
        <v>114.8</v>
      </c>
      <c r="F162" s="102">
        <v>132.05000000000001</v>
      </c>
      <c r="G162" s="102">
        <v>126.79</v>
      </c>
      <c r="H162" s="102">
        <v>127.77</v>
      </c>
      <c r="I162" s="102">
        <v>112.05</v>
      </c>
      <c r="J162" s="102">
        <v>142.84</v>
      </c>
      <c r="K162" s="102">
        <v>136.06</v>
      </c>
      <c r="L162" s="102">
        <v>141.88999999999999</v>
      </c>
      <c r="M162" s="102">
        <v>138.36000000000001</v>
      </c>
      <c r="N162" s="102">
        <v>129.05000000000001</v>
      </c>
      <c r="O162" s="102">
        <v>118.78</v>
      </c>
      <c r="P162" s="102">
        <v>137.01</v>
      </c>
      <c r="Q162" s="102">
        <v>142.9</v>
      </c>
      <c r="R162" s="102">
        <v>142.63</v>
      </c>
      <c r="S162" s="102">
        <v>138.03</v>
      </c>
      <c r="T162" s="102">
        <v>138.86000000000001</v>
      </c>
      <c r="U162" s="102">
        <v>117.01</v>
      </c>
      <c r="V162" s="102">
        <v>181.53</v>
      </c>
      <c r="W162" s="102">
        <v>185.37</v>
      </c>
      <c r="X162" s="102">
        <v>200.63</v>
      </c>
      <c r="Y162" s="102">
        <v>193.95</v>
      </c>
      <c r="Z162" s="102">
        <v>229.34</v>
      </c>
      <c r="AB162" s="100">
        <f t="shared" si="79"/>
        <v>2.750565117303716</v>
      </c>
      <c r="AC162" s="100">
        <f t="shared" si="80"/>
        <v>1.1778136595773647</v>
      </c>
      <c r="AD162" s="100">
        <f t="shared" si="81"/>
        <v>2.2759111892675099</v>
      </c>
      <c r="AE162" s="100">
        <f t="shared" si="82"/>
        <v>3.4891592018901019</v>
      </c>
      <c r="AF162" s="215"/>
      <c r="AG162" s="100">
        <f t="shared" si="83"/>
        <v>18.246970868780622</v>
      </c>
    </row>
    <row r="163" spans="1:33" ht="18.75" customHeight="1">
      <c r="A163" s="219" t="s">
        <v>74</v>
      </c>
      <c r="B163" s="102">
        <v>29.64</v>
      </c>
      <c r="C163" s="102">
        <v>30.48</v>
      </c>
      <c r="D163" s="102">
        <v>32.35</v>
      </c>
      <c r="E163" s="102">
        <v>31.1</v>
      </c>
      <c r="F163" s="102">
        <v>28.92</v>
      </c>
      <c r="G163" s="102">
        <v>28.2</v>
      </c>
      <c r="H163" s="102">
        <v>28.9</v>
      </c>
      <c r="I163" s="102">
        <v>31.33</v>
      </c>
      <c r="J163" s="102">
        <v>31.89</v>
      </c>
      <c r="K163" s="102">
        <v>32.03</v>
      </c>
      <c r="L163" s="102">
        <v>33.24</v>
      </c>
      <c r="M163" s="102">
        <v>33.270000000000003</v>
      </c>
      <c r="N163" s="102">
        <v>32.85</v>
      </c>
      <c r="O163" s="102">
        <v>33.19</v>
      </c>
      <c r="P163" s="102">
        <v>34.659999999999997</v>
      </c>
      <c r="Q163" s="102">
        <v>38.590000000000003</v>
      </c>
      <c r="R163" s="102">
        <v>40.57</v>
      </c>
      <c r="S163" s="102">
        <v>50.39</v>
      </c>
      <c r="T163" s="102">
        <v>51.48</v>
      </c>
      <c r="U163" s="102">
        <v>53.08</v>
      </c>
      <c r="V163" s="102">
        <v>56.2</v>
      </c>
      <c r="W163" s="102">
        <v>59.76</v>
      </c>
      <c r="X163" s="102">
        <v>52.35</v>
      </c>
      <c r="Y163" s="102">
        <v>49.81</v>
      </c>
      <c r="Z163" s="102">
        <v>52.5</v>
      </c>
      <c r="AB163" s="100">
        <f t="shared" si="79"/>
        <v>2.4106319347495297</v>
      </c>
      <c r="AC163" s="100">
        <f t="shared" si="80"/>
        <v>-0.99111223675564242</v>
      </c>
      <c r="AD163" s="100">
        <f t="shared" si="81"/>
        <v>3.3433132924191034</v>
      </c>
      <c r="AE163" s="100">
        <f t="shared" si="82"/>
        <v>3.3185848818252373</v>
      </c>
      <c r="AF163" s="215"/>
      <c r="AG163" s="100">
        <f t="shared" si="83"/>
        <v>5.4005219835374376</v>
      </c>
    </row>
    <row r="164" spans="1:33" ht="18.75" customHeight="1">
      <c r="A164" s="219" t="s">
        <v>75</v>
      </c>
      <c r="B164" s="102">
        <v>2300.33</v>
      </c>
      <c r="C164" s="102">
        <v>2343.5700000000002</v>
      </c>
      <c r="D164" s="102">
        <v>2344.3000000000002</v>
      </c>
      <c r="E164" s="102">
        <v>2254.89</v>
      </c>
      <c r="F164" s="102">
        <v>2284.52</v>
      </c>
      <c r="G164" s="102">
        <v>2195.2800000000002</v>
      </c>
      <c r="H164" s="102">
        <v>2071.5700000000002</v>
      </c>
      <c r="I164" s="102">
        <v>2157.09</v>
      </c>
      <c r="J164" s="102">
        <v>2231.83</v>
      </c>
      <c r="K164" s="102">
        <v>2278.42</v>
      </c>
      <c r="L164" s="102">
        <v>2197.89</v>
      </c>
      <c r="M164" s="102">
        <v>2164.16</v>
      </c>
      <c r="N164" s="102">
        <v>2144.9899999999998</v>
      </c>
      <c r="O164" s="102">
        <v>2174.73</v>
      </c>
      <c r="P164" s="102">
        <v>2260.2800000000002</v>
      </c>
      <c r="Q164" s="102">
        <v>2301.09</v>
      </c>
      <c r="R164" s="102">
        <v>2275.83</v>
      </c>
      <c r="S164" s="102">
        <v>2306.9499999999998</v>
      </c>
      <c r="T164" s="102">
        <v>2434.3000000000002</v>
      </c>
      <c r="U164" s="102">
        <v>2341.84</v>
      </c>
      <c r="V164" s="102">
        <v>2424.02</v>
      </c>
      <c r="W164" s="102">
        <v>2560.8999999999996</v>
      </c>
      <c r="X164" s="102">
        <v>2376.79</v>
      </c>
      <c r="Y164" s="102">
        <v>2323.04</v>
      </c>
      <c r="Z164" s="102">
        <v>2340.6999999999998</v>
      </c>
      <c r="AB164" s="100">
        <f t="shared" si="79"/>
        <v>7.2515609154666372E-2</v>
      </c>
      <c r="AC164" s="100">
        <f t="shared" si="80"/>
        <v>-0.93050356863948469</v>
      </c>
      <c r="AD164" s="100">
        <f t="shared" si="81"/>
        <v>2.3766987883622193E-2</v>
      </c>
      <c r="AE164" s="100">
        <f t="shared" si="82"/>
        <v>0.45067120111066394</v>
      </c>
      <c r="AF164" s="215"/>
      <c r="AG164" s="100">
        <f t="shared" si="83"/>
        <v>0.76021075831668228</v>
      </c>
    </row>
    <row r="165" spans="1:33" ht="24" customHeight="1">
      <c r="A165" s="219" t="s">
        <v>76</v>
      </c>
      <c r="B165" s="102">
        <v>94.95</v>
      </c>
      <c r="C165" s="102">
        <v>99.34</v>
      </c>
      <c r="D165" s="102">
        <v>88.84</v>
      </c>
      <c r="E165" s="102">
        <v>87.54</v>
      </c>
      <c r="F165" s="102">
        <v>90.78</v>
      </c>
      <c r="G165" s="102">
        <v>73.25</v>
      </c>
      <c r="H165" s="102">
        <v>75.08</v>
      </c>
      <c r="I165" s="102">
        <v>70.680000000000007</v>
      </c>
      <c r="J165" s="102">
        <v>71.680000000000007</v>
      </c>
      <c r="K165" s="102">
        <v>70.989999999999995</v>
      </c>
      <c r="L165" s="102">
        <v>78.599999999999994</v>
      </c>
      <c r="M165" s="102">
        <v>80.959999999999994</v>
      </c>
      <c r="N165" s="102">
        <v>86.09</v>
      </c>
      <c r="O165" s="102">
        <v>84</v>
      </c>
      <c r="P165" s="102">
        <v>109.1</v>
      </c>
      <c r="Q165" s="102">
        <v>131.4</v>
      </c>
      <c r="R165" s="102">
        <v>145.43</v>
      </c>
      <c r="S165" s="102">
        <v>159.13</v>
      </c>
      <c r="T165" s="102">
        <v>167.39</v>
      </c>
      <c r="U165" s="102">
        <v>224.1</v>
      </c>
      <c r="V165" s="102">
        <v>221.12</v>
      </c>
      <c r="W165" s="102">
        <v>251.97000000000003</v>
      </c>
      <c r="X165" s="102">
        <v>249.78</v>
      </c>
      <c r="Y165" s="102">
        <v>250.23</v>
      </c>
      <c r="Z165" s="102">
        <v>253.68</v>
      </c>
      <c r="AB165" s="100">
        <f t="shared" si="79"/>
        <v>4.179668018270255</v>
      </c>
      <c r="AC165" s="100">
        <f t="shared" si="80"/>
        <v>-5.0570914692422804</v>
      </c>
      <c r="AD165" s="100">
        <f t="shared" si="81"/>
        <v>1.419854556604716</v>
      </c>
      <c r="AE165" s="100">
        <f t="shared" si="82"/>
        <v>8.7295037612412418</v>
      </c>
      <c r="AF165" s="215"/>
      <c r="AG165" s="100">
        <f t="shared" si="83"/>
        <v>1.378731566958405</v>
      </c>
    </row>
    <row r="166" spans="1:33" ht="24" customHeight="1">
      <c r="A166" s="219" t="s">
        <v>77</v>
      </c>
      <c r="B166" s="102">
        <v>76.23</v>
      </c>
      <c r="C166" s="102">
        <v>78.97</v>
      </c>
      <c r="D166" s="102">
        <v>81.650000000000006</v>
      </c>
      <c r="E166" s="102">
        <v>84.12</v>
      </c>
      <c r="F166" s="102">
        <v>101.98</v>
      </c>
      <c r="G166" s="102">
        <v>91.92</v>
      </c>
      <c r="H166" s="102">
        <v>94.27</v>
      </c>
      <c r="I166" s="102">
        <v>102.78</v>
      </c>
      <c r="J166" s="102">
        <v>86.57</v>
      </c>
      <c r="K166" s="102">
        <v>82.6</v>
      </c>
      <c r="L166" s="102">
        <v>89.83</v>
      </c>
      <c r="M166" s="102">
        <v>93.74</v>
      </c>
      <c r="N166" s="102">
        <v>88.21</v>
      </c>
      <c r="O166" s="102">
        <v>94.95</v>
      </c>
      <c r="P166" s="102">
        <v>115.27</v>
      </c>
      <c r="Q166" s="102">
        <v>120.7</v>
      </c>
      <c r="R166" s="102">
        <v>125.6</v>
      </c>
      <c r="S166" s="102">
        <v>136.78</v>
      </c>
      <c r="T166" s="102">
        <v>139.36000000000001</v>
      </c>
      <c r="U166" s="102">
        <v>161.13999999999999</v>
      </c>
      <c r="V166" s="102">
        <v>162.32</v>
      </c>
      <c r="W166" s="102">
        <v>196.41</v>
      </c>
      <c r="X166" s="102">
        <v>224.17</v>
      </c>
      <c r="Y166" s="102">
        <v>224.58</v>
      </c>
      <c r="Z166" s="102">
        <v>224.58</v>
      </c>
      <c r="AB166" s="100">
        <f t="shared" si="79"/>
        <v>4.6048645784708908</v>
      </c>
      <c r="AC166" s="100">
        <f t="shared" si="80"/>
        <v>3.8142137636271833</v>
      </c>
      <c r="AD166" s="100">
        <f t="shared" si="81"/>
        <v>-0.45893641959025011</v>
      </c>
      <c r="AE166" s="100">
        <f t="shared" si="82"/>
        <v>6.7640345078670228</v>
      </c>
      <c r="AF166" s="215"/>
      <c r="AG166" s="100">
        <f t="shared" si="83"/>
        <v>0</v>
      </c>
    </row>
    <row r="167" spans="1:33" ht="18.75" customHeight="1">
      <c r="A167" s="219" t="s">
        <v>66</v>
      </c>
      <c r="B167" s="102">
        <v>103.23</v>
      </c>
      <c r="C167" s="102">
        <v>105.93</v>
      </c>
      <c r="D167" s="102">
        <v>110.4</v>
      </c>
      <c r="E167" s="102">
        <v>105.17</v>
      </c>
      <c r="F167" s="102">
        <v>116.1</v>
      </c>
      <c r="G167" s="102">
        <v>121.68</v>
      </c>
      <c r="H167" s="102">
        <v>124.79</v>
      </c>
      <c r="I167" s="102">
        <v>141.12</v>
      </c>
      <c r="J167" s="102">
        <v>165.91</v>
      </c>
      <c r="K167" s="102">
        <v>149.83000000000001</v>
      </c>
      <c r="L167" s="102">
        <v>147.88</v>
      </c>
      <c r="M167" s="102">
        <v>141.99</v>
      </c>
      <c r="N167" s="102">
        <v>142.09</v>
      </c>
      <c r="O167" s="102">
        <v>137.52000000000001</v>
      </c>
      <c r="P167" s="102">
        <v>145.86000000000001</v>
      </c>
      <c r="Q167" s="102">
        <v>151.80000000000001</v>
      </c>
      <c r="R167" s="102">
        <v>171.03</v>
      </c>
      <c r="S167" s="102">
        <v>186.17</v>
      </c>
      <c r="T167" s="102">
        <v>212.44</v>
      </c>
      <c r="U167" s="102">
        <v>220.73</v>
      </c>
      <c r="V167" s="102">
        <v>258.99</v>
      </c>
      <c r="W167" s="102">
        <v>322.72000000000003</v>
      </c>
      <c r="X167" s="102">
        <v>334.71</v>
      </c>
      <c r="Y167" s="102">
        <v>324.58</v>
      </c>
      <c r="Z167" s="102">
        <v>320.12</v>
      </c>
      <c r="AB167" s="100">
        <f t="shared" si="79"/>
        <v>4.8285197653719969</v>
      </c>
      <c r="AC167" s="100">
        <f t="shared" si="80"/>
        <v>3.3433783456159105</v>
      </c>
      <c r="AD167" s="100">
        <f t="shared" si="81"/>
        <v>3.9771832465716583</v>
      </c>
      <c r="AE167" s="100">
        <f t="shared" si="82"/>
        <v>5.6713810323134162</v>
      </c>
      <c r="AF167" s="215"/>
      <c r="AG167" s="100">
        <f t="shared" si="83"/>
        <v>-1.3740834308953045</v>
      </c>
    </row>
    <row r="168" spans="1:33" ht="24" customHeight="1">
      <c r="A168" s="219" t="s">
        <v>78</v>
      </c>
      <c r="B168" s="102">
        <v>54.24</v>
      </c>
      <c r="C168" s="102">
        <v>58.88</v>
      </c>
      <c r="D168" s="102">
        <v>56.5</v>
      </c>
      <c r="E168" s="102">
        <v>58.98</v>
      </c>
      <c r="F168" s="102">
        <v>51.89</v>
      </c>
      <c r="G168" s="102">
        <v>47.52</v>
      </c>
      <c r="H168" s="102">
        <v>44.23</v>
      </c>
      <c r="I168" s="102">
        <v>45</v>
      </c>
      <c r="J168" s="102">
        <v>50.55</v>
      </c>
      <c r="K168" s="102">
        <v>67.790000000000006</v>
      </c>
      <c r="L168" s="102">
        <v>70.42</v>
      </c>
      <c r="M168" s="102">
        <v>67.709999999999994</v>
      </c>
      <c r="N168" s="102">
        <v>73.790000000000006</v>
      </c>
      <c r="O168" s="102">
        <v>73.44</v>
      </c>
      <c r="P168" s="102">
        <v>74.069999999999993</v>
      </c>
      <c r="Q168" s="102">
        <v>70.39</v>
      </c>
      <c r="R168" s="102">
        <v>72.290000000000006</v>
      </c>
      <c r="S168" s="102">
        <v>68.69</v>
      </c>
      <c r="T168" s="102">
        <v>60.49</v>
      </c>
      <c r="U168" s="102">
        <v>58.41</v>
      </c>
      <c r="V168" s="102">
        <v>62.4</v>
      </c>
      <c r="W168" s="102">
        <v>66.36</v>
      </c>
      <c r="X168" s="102">
        <v>69.06</v>
      </c>
      <c r="Y168" s="102">
        <v>64.819999999999993</v>
      </c>
      <c r="Z168" s="102">
        <v>65.94</v>
      </c>
      <c r="AB168" s="100">
        <f t="shared" si="79"/>
        <v>0.81718165837691981</v>
      </c>
      <c r="AC168" s="100">
        <f t="shared" si="80"/>
        <v>-2.6106762446503562</v>
      </c>
      <c r="AD168" s="100">
        <f t="shared" si="81"/>
        <v>8.1842198897788432</v>
      </c>
      <c r="AE168" s="100">
        <f t="shared" si="82"/>
        <v>-0.46841433129978238</v>
      </c>
      <c r="AF168" s="215"/>
      <c r="AG168" s="100">
        <f t="shared" si="83"/>
        <v>1.7278617710583224</v>
      </c>
    </row>
    <row r="169" spans="1:33" ht="18.75" customHeight="1">
      <c r="A169" s="218" t="s">
        <v>79</v>
      </c>
      <c r="B169" s="106">
        <v>516.6</v>
      </c>
      <c r="C169" s="106">
        <v>591.6</v>
      </c>
      <c r="D169" s="106">
        <v>491.71</v>
      </c>
      <c r="E169" s="106">
        <v>508.53</v>
      </c>
      <c r="F169" s="106">
        <v>547.88</v>
      </c>
      <c r="G169" s="106">
        <v>613.09</v>
      </c>
      <c r="H169" s="106">
        <v>627.29999999999995</v>
      </c>
      <c r="I169" s="106">
        <v>601.17999999999995</v>
      </c>
      <c r="J169" s="106">
        <v>589.39</v>
      </c>
      <c r="K169" s="106">
        <v>594.74</v>
      </c>
      <c r="L169" s="106">
        <v>691.75</v>
      </c>
      <c r="M169" s="106">
        <v>716.5</v>
      </c>
      <c r="N169" s="106">
        <v>694.47</v>
      </c>
      <c r="O169" s="106">
        <v>706.89</v>
      </c>
      <c r="P169" s="106">
        <v>838.03</v>
      </c>
      <c r="Q169" s="106">
        <v>949.85</v>
      </c>
      <c r="R169" s="106">
        <v>962.09</v>
      </c>
      <c r="S169" s="106">
        <v>995.33</v>
      </c>
      <c r="T169" s="106">
        <v>965.76</v>
      </c>
      <c r="U169" s="106">
        <v>1138.5</v>
      </c>
      <c r="V169" s="106">
        <v>1115.51</v>
      </c>
      <c r="W169" s="106">
        <v>1292.26</v>
      </c>
      <c r="X169" s="106">
        <v>1189.47</v>
      </c>
      <c r="Y169" s="106">
        <v>1200.46</v>
      </c>
      <c r="Z169" s="106">
        <v>1249.68</v>
      </c>
      <c r="AB169" s="107">
        <f t="shared" si="79"/>
        <v>3.7493021189624498</v>
      </c>
      <c r="AC169" s="107">
        <f t="shared" si="80"/>
        <v>3.4841808166136801</v>
      </c>
      <c r="AD169" s="107">
        <f t="shared" si="81"/>
        <v>2.4436366408723709</v>
      </c>
      <c r="AE169" s="107">
        <f t="shared" si="82"/>
        <v>4.3149138398935527</v>
      </c>
      <c r="AF169" s="215"/>
      <c r="AG169" s="107">
        <f t="shared" si="83"/>
        <v>4.1000949635972903</v>
      </c>
    </row>
    <row r="170" spans="1:33">
      <c r="A170" s="61" t="s">
        <v>31</v>
      </c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spans="1:33">
      <c r="A171" s="387" t="s">
        <v>353</v>
      </c>
      <c r="B171" s="387"/>
      <c r="C171" s="387"/>
      <c r="D171" s="387"/>
      <c r="E171" s="387"/>
      <c r="F171" s="387"/>
      <c r="G171" s="387"/>
      <c r="H171" s="387"/>
      <c r="I171" s="387"/>
      <c r="J171" s="387"/>
      <c r="K171" s="387"/>
      <c r="L171" s="387"/>
      <c r="M171" s="387"/>
      <c r="N171" s="387"/>
      <c r="O171" s="387"/>
      <c r="P171" s="387"/>
      <c r="Q171" s="387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33">
      <c r="A172" s="203" t="s">
        <v>354</v>
      </c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33"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33" ht="40.5" customHeight="1">
      <c r="A174" s="400" t="s">
        <v>160</v>
      </c>
      <c r="B174" s="400"/>
      <c r="C174" s="400"/>
      <c r="D174" s="400"/>
      <c r="E174" s="400"/>
      <c r="F174" s="400"/>
      <c r="G174" s="400"/>
      <c r="H174" s="400"/>
      <c r="I174" s="400"/>
      <c r="J174" s="400"/>
      <c r="K174" s="400"/>
      <c r="L174" s="400"/>
      <c r="M174" s="400"/>
      <c r="N174" s="400"/>
      <c r="O174" s="400"/>
      <c r="P174" s="400"/>
      <c r="Q174" s="400"/>
      <c r="R174" s="400"/>
      <c r="S174" s="400"/>
      <c r="T174" s="400"/>
      <c r="U174" s="400"/>
      <c r="V174" s="400"/>
      <c r="W174" s="400"/>
      <c r="X174" s="400"/>
      <c r="Y174" s="400"/>
      <c r="Z174" s="374"/>
    </row>
    <row r="175" spans="1:33" ht="32.25" customHeight="1">
      <c r="A175" s="172"/>
      <c r="B175" s="385">
        <v>2000</v>
      </c>
      <c r="C175" s="385">
        <v>2001</v>
      </c>
      <c r="D175" s="385">
        <v>2002</v>
      </c>
      <c r="E175" s="385">
        <v>2003</v>
      </c>
      <c r="F175" s="385">
        <v>2004</v>
      </c>
      <c r="G175" s="385">
        <v>2005</v>
      </c>
      <c r="H175" s="385">
        <v>2006</v>
      </c>
      <c r="I175" s="385">
        <v>2007</v>
      </c>
      <c r="J175" s="385">
        <v>2008</v>
      </c>
      <c r="K175" s="385">
        <v>2009</v>
      </c>
      <c r="L175" s="385">
        <v>2010</v>
      </c>
      <c r="M175" s="385">
        <v>2011</v>
      </c>
      <c r="N175" s="385">
        <v>2012</v>
      </c>
      <c r="O175" s="385">
        <v>2013</v>
      </c>
      <c r="P175" s="385">
        <v>2014</v>
      </c>
      <c r="Q175" s="385">
        <v>2015</v>
      </c>
      <c r="R175" s="385">
        <v>2016</v>
      </c>
      <c r="S175" s="385">
        <v>2017</v>
      </c>
      <c r="T175" s="385">
        <v>2018</v>
      </c>
      <c r="U175" s="385">
        <v>2019</v>
      </c>
      <c r="V175" s="385">
        <v>2020</v>
      </c>
      <c r="W175" s="385">
        <v>2021</v>
      </c>
      <c r="X175" s="385">
        <v>2022</v>
      </c>
      <c r="Y175" s="385" t="s">
        <v>195</v>
      </c>
      <c r="Z175" s="385" t="s">
        <v>349</v>
      </c>
      <c r="AA175" s="93"/>
      <c r="AB175" s="397" t="s">
        <v>154</v>
      </c>
      <c r="AC175" s="398"/>
      <c r="AD175" s="398"/>
      <c r="AE175" s="398"/>
      <c r="AF175" s="209"/>
      <c r="AG175" s="210" t="s">
        <v>18</v>
      </c>
    </row>
    <row r="176" spans="1:33" s="93" customFormat="1" ht="14.25" customHeight="1">
      <c r="A176" s="173"/>
      <c r="B176" s="386"/>
      <c r="C176" s="386"/>
      <c r="D176" s="386"/>
      <c r="E176" s="386"/>
      <c r="F176" s="386"/>
      <c r="G176" s="386"/>
      <c r="H176" s="386"/>
      <c r="I176" s="386"/>
      <c r="J176" s="386"/>
      <c r="K176" s="386"/>
      <c r="L176" s="386"/>
      <c r="M176" s="386"/>
      <c r="N176" s="386"/>
      <c r="O176" s="386"/>
      <c r="P176" s="386"/>
      <c r="Q176" s="386"/>
      <c r="R176" s="386"/>
      <c r="S176" s="386"/>
      <c r="T176" s="386"/>
      <c r="U176" s="386"/>
      <c r="V176" s="386"/>
      <c r="W176" s="386"/>
      <c r="X176" s="386"/>
      <c r="Y176" s="386"/>
      <c r="Z176" s="386"/>
      <c r="AB176" s="174" t="s">
        <v>350</v>
      </c>
      <c r="AC176" s="174" t="s">
        <v>19</v>
      </c>
      <c r="AD176" s="174" t="s">
        <v>20</v>
      </c>
      <c r="AE176" s="174" t="s">
        <v>351</v>
      </c>
      <c r="AF176" s="95"/>
      <c r="AG176" s="174" t="s">
        <v>352</v>
      </c>
    </row>
    <row r="177" spans="1:33" ht="18.75" customHeight="1">
      <c r="A177" s="113" t="s">
        <v>69</v>
      </c>
      <c r="B177" s="111">
        <f>B139/B158*100</f>
        <v>79.283946879371911</v>
      </c>
      <c r="C177" s="111">
        <f t="shared" ref="C177:Y188" si="84">C139/C158*100</f>
        <v>81.556016699531369</v>
      </c>
      <c r="D177" s="111">
        <f t="shared" si="84"/>
        <v>81.40619291078049</v>
      </c>
      <c r="E177" s="111">
        <f t="shared" si="84"/>
        <v>82.954342265861271</v>
      </c>
      <c r="F177" s="111">
        <f t="shared" si="84"/>
        <v>81.614742334646834</v>
      </c>
      <c r="G177" s="111">
        <f t="shared" si="84"/>
        <v>81.328698514636528</v>
      </c>
      <c r="H177" s="111">
        <f t="shared" si="84"/>
        <v>83.852482649257581</v>
      </c>
      <c r="I177" s="111">
        <f t="shared" si="84"/>
        <v>91.481089712620587</v>
      </c>
      <c r="J177" s="111">
        <f t="shared" si="84"/>
        <v>96.468955423495714</v>
      </c>
      <c r="K177" s="111">
        <f t="shared" si="84"/>
        <v>89.438118601641776</v>
      </c>
      <c r="L177" s="111">
        <f t="shared" si="84"/>
        <v>92.897748246585465</v>
      </c>
      <c r="M177" s="111">
        <f t="shared" si="84"/>
        <v>101.56438618187005</v>
      </c>
      <c r="N177" s="111">
        <f t="shared" si="84"/>
        <v>106.14122525467992</v>
      </c>
      <c r="O177" s="111">
        <f t="shared" si="84"/>
        <v>102.20801659453255</v>
      </c>
      <c r="P177" s="111">
        <f t="shared" si="84"/>
        <v>97.596820196790404</v>
      </c>
      <c r="Q177" s="111">
        <f t="shared" si="84"/>
        <v>95.735905808988846</v>
      </c>
      <c r="R177" s="111">
        <f t="shared" si="84"/>
        <v>94.04995559021684</v>
      </c>
      <c r="S177" s="111">
        <f t="shared" si="84"/>
        <v>96.038005327614798</v>
      </c>
      <c r="T177" s="111">
        <f t="shared" si="84"/>
        <v>98.089780521828146</v>
      </c>
      <c r="U177" s="111">
        <f t="shared" si="84"/>
        <v>96.208782071974255</v>
      </c>
      <c r="V177" s="111">
        <f t="shared" si="84"/>
        <v>94.632207512711872</v>
      </c>
      <c r="W177" s="115">
        <f t="shared" si="84"/>
        <v>100</v>
      </c>
      <c r="X177" s="115">
        <f t="shared" si="84"/>
        <v>126.64661340380954</v>
      </c>
      <c r="Y177" s="115">
        <f t="shared" si="84"/>
        <v>137.64621324061747</v>
      </c>
      <c r="Z177" s="115">
        <f t="shared" ref="Z177:Z187" si="85">Z139/Z158*100</f>
        <v>132.59404173881657</v>
      </c>
      <c r="AB177" s="97">
        <f>((Z177/B177)^(1/24)-1)*100</f>
        <v>2.1658567118410632</v>
      </c>
      <c r="AC177" s="97">
        <f>((G177/B177)^(1/5)-1)*100</f>
        <v>0.5105644949264132</v>
      </c>
      <c r="AD177" s="97">
        <f>((L177/G177)^(1/5)-1)*100</f>
        <v>2.6957031794662356</v>
      </c>
      <c r="AE177" s="97">
        <f>((Z177/L177)^(1/14)-1)*100</f>
        <v>2.5739449689643035</v>
      </c>
      <c r="AF177" s="215"/>
      <c r="AG177" s="97">
        <f>(Z177-Y177)/Y177*100</f>
        <v>-3.6704035533249773</v>
      </c>
    </row>
    <row r="178" spans="1:33" ht="18.75" customHeight="1">
      <c r="A178" s="127" t="s">
        <v>70</v>
      </c>
      <c r="B178" s="111">
        <f t="shared" ref="B178:Q188" si="86">B140/B159*100</f>
        <v>95.618556701030926</v>
      </c>
      <c r="C178" s="111">
        <f t="shared" si="86"/>
        <v>98.130375171382283</v>
      </c>
      <c r="D178" s="111">
        <f t="shared" si="86"/>
        <v>99.565537063030547</v>
      </c>
      <c r="E178" s="111">
        <f t="shared" si="86"/>
        <v>98.148024781826663</v>
      </c>
      <c r="F178" s="111">
        <f t="shared" si="86"/>
        <v>100.83078268473982</v>
      </c>
      <c r="G178" s="111">
        <f t="shared" si="86"/>
        <v>101.74114126368767</v>
      </c>
      <c r="H178" s="111">
        <f t="shared" si="86"/>
        <v>102.66110556306174</v>
      </c>
      <c r="I178" s="111">
        <f t="shared" si="86"/>
        <v>103.59179644658916</v>
      </c>
      <c r="J178" s="111">
        <f t="shared" si="86"/>
        <v>104.53354951359439</v>
      </c>
      <c r="K178" s="111">
        <f t="shared" si="86"/>
        <v>105.48274939823482</v>
      </c>
      <c r="L178" s="111">
        <f t="shared" si="86"/>
        <v>102.99088649544326</v>
      </c>
      <c r="M178" s="111">
        <f t="shared" si="86"/>
        <v>102.06703910614524</v>
      </c>
      <c r="N178" s="111">
        <f t="shared" si="86"/>
        <v>88.129614438063982</v>
      </c>
      <c r="O178" s="111">
        <f t="shared" si="86"/>
        <v>92.803147176797296</v>
      </c>
      <c r="P178" s="111">
        <f t="shared" si="86"/>
        <v>100.5799755799756</v>
      </c>
      <c r="Q178" s="111">
        <f t="shared" si="86"/>
        <v>100.11095937179925</v>
      </c>
      <c r="R178" s="111">
        <f t="shared" si="84"/>
        <v>91.768272145503545</v>
      </c>
      <c r="S178" s="111">
        <f t="shared" si="84"/>
        <v>100.28609797395924</v>
      </c>
      <c r="T178" s="111">
        <f t="shared" si="84"/>
        <v>94.282873477504353</v>
      </c>
      <c r="U178" s="111">
        <f t="shared" si="84"/>
        <v>100.43938362522434</v>
      </c>
      <c r="V178" s="111">
        <f t="shared" si="84"/>
        <v>95.607136006138518</v>
      </c>
      <c r="W178" s="111">
        <f t="shared" si="84"/>
        <v>100</v>
      </c>
      <c r="X178" s="111">
        <f t="shared" si="84"/>
        <v>107.08743425506431</v>
      </c>
      <c r="Y178" s="111">
        <f t="shared" si="84"/>
        <v>90.80317066182792</v>
      </c>
      <c r="Z178" s="111">
        <f t="shared" si="85"/>
        <v>92.22432813335277</v>
      </c>
      <c r="AB178" s="110">
        <f t="shared" ref="AB178:AB188" si="87">((Z178/B178)^(1/24)-1)*100</f>
        <v>-0.15048228917627915</v>
      </c>
      <c r="AC178" s="110">
        <f t="shared" ref="AC178:AC188" si="88">((G178/B178)^(1/5)-1)*100</f>
        <v>1.2490330229696145</v>
      </c>
      <c r="AD178" s="110">
        <f t="shared" ref="AD178:AD188" si="89">((L178/G178)^(1/5)-1)*100</f>
        <v>0.24447328785097699</v>
      </c>
      <c r="AE178" s="110">
        <f t="shared" ref="AE178:AE188" si="90">((Z178/L178)^(1/14)-1)*100</f>
        <v>-0.78558761328036963</v>
      </c>
      <c r="AF178" s="215"/>
      <c r="AG178" s="110">
        <f t="shared" ref="AG178:AG188" si="91">(Z178-Y178)/Y178*100</f>
        <v>1.5650967484577938</v>
      </c>
    </row>
    <row r="179" spans="1:33" ht="18.75" customHeight="1">
      <c r="A179" s="219" t="s">
        <v>71</v>
      </c>
      <c r="B179" s="102">
        <f t="shared" si="86"/>
        <v>55.795912278084444</v>
      </c>
      <c r="C179" s="102">
        <f t="shared" si="84"/>
        <v>39.083812978002044</v>
      </c>
      <c r="D179" s="102">
        <f t="shared" si="84"/>
        <v>43.992892499048104</v>
      </c>
      <c r="E179" s="102">
        <f t="shared" si="84"/>
        <v>50.737538148524941</v>
      </c>
      <c r="F179" s="102">
        <f t="shared" si="84"/>
        <v>52.785118926611098</v>
      </c>
      <c r="G179" s="102">
        <f t="shared" si="84"/>
        <v>62.489061953097647</v>
      </c>
      <c r="H179" s="102">
        <f t="shared" si="84"/>
        <v>66.323736038674951</v>
      </c>
      <c r="I179" s="102">
        <f t="shared" si="84"/>
        <v>68.165920708293598</v>
      </c>
      <c r="J179" s="102">
        <f t="shared" si="84"/>
        <v>84.037247242082501</v>
      </c>
      <c r="K179" s="102">
        <f t="shared" si="84"/>
        <v>62.967273072721241</v>
      </c>
      <c r="L179" s="102">
        <f t="shared" si="84"/>
        <v>70.739440881035947</v>
      </c>
      <c r="M179" s="102">
        <f t="shared" si="84"/>
        <v>83.985048878665893</v>
      </c>
      <c r="N179" s="102">
        <f t="shared" si="84"/>
        <v>91.421164270563281</v>
      </c>
      <c r="O179" s="102">
        <f t="shared" si="84"/>
        <v>89.083898107034329</v>
      </c>
      <c r="P179" s="102">
        <f t="shared" si="84"/>
        <v>89.99537386477077</v>
      </c>
      <c r="Q179" s="102">
        <f t="shared" si="84"/>
        <v>87.077185709059862</v>
      </c>
      <c r="R179" s="102">
        <f t="shared" si="84"/>
        <v>85.478629111680135</v>
      </c>
      <c r="S179" s="102">
        <f t="shared" si="84"/>
        <v>90.607136976312006</v>
      </c>
      <c r="T179" s="102">
        <f t="shared" si="84"/>
        <v>96.364143810417886</v>
      </c>
      <c r="U179" s="102">
        <f t="shared" si="84"/>
        <v>93.791632721522006</v>
      </c>
      <c r="V179" s="102">
        <f t="shared" si="84"/>
        <v>90.028173190984575</v>
      </c>
      <c r="W179" s="102">
        <f t="shared" si="84"/>
        <v>100</v>
      </c>
      <c r="X179" s="102">
        <f t="shared" si="84"/>
        <v>118.3890798199332</v>
      </c>
      <c r="Y179" s="102">
        <f t="shared" si="84"/>
        <v>159.08958735361759</v>
      </c>
      <c r="Z179" s="102">
        <f t="shared" si="85"/>
        <v>161.94278110445774</v>
      </c>
      <c r="AB179" s="100">
        <f t="shared" si="87"/>
        <v>4.5397925084448953</v>
      </c>
      <c r="AC179" s="100">
        <f t="shared" si="88"/>
        <v>2.2916830982789849</v>
      </c>
      <c r="AD179" s="100">
        <f t="shared" si="89"/>
        <v>2.5112486445027837</v>
      </c>
      <c r="AE179" s="100">
        <f t="shared" si="90"/>
        <v>6.0944962435206973</v>
      </c>
      <c r="AF179" s="215"/>
      <c r="AG179" s="100">
        <f t="shared" si="91"/>
        <v>1.7934509720602836</v>
      </c>
    </row>
    <row r="180" spans="1:33" ht="18.75" customHeight="1">
      <c r="A180" s="219" t="s">
        <v>72</v>
      </c>
      <c r="B180" s="102">
        <f t="shared" si="86"/>
        <v>61.363746899469859</v>
      </c>
      <c r="C180" s="102">
        <f t="shared" si="84"/>
        <v>69.623312011371709</v>
      </c>
      <c r="D180" s="102">
        <f t="shared" si="84"/>
        <v>62.326781994384561</v>
      </c>
      <c r="E180" s="102">
        <f t="shared" si="84"/>
        <v>62.976432935699748</v>
      </c>
      <c r="F180" s="102">
        <f t="shared" si="84"/>
        <v>64.062997860621792</v>
      </c>
      <c r="G180" s="102">
        <f t="shared" si="84"/>
        <v>67.412768157146559</v>
      </c>
      <c r="H180" s="102">
        <f t="shared" si="84"/>
        <v>73.424740397217462</v>
      </c>
      <c r="I180" s="102">
        <f t="shared" si="84"/>
        <v>77.670005830285689</v>
      </c>
      <c r="J180" s="102">
        <f t="shared" si="84"/>
        <v>111.79872758820126</v>
      </c>
      <c r="K180" s="102">
        <f t="shared" si="84"/>
        <v>99.949965601350939</v>
      </c>
      <c r="L180" s="102">
        <f t="shared" si="84"/>
        <v>96.9594404016472</v>
      </c>
      <c r="M180" s="102">
        <f t="shared" si="84"/>
        <v>113.88513513513514</v>
      </c>
      <c r="N180" s="102">
        <f t="shared" si="84"/>
        <v>115.56972686800626</v>
      </c>
      <c r="O180" s="102">
        <f t="shared" si="84"/>
        <v>112.06488678607639</v>
      </c>
      <c r="P180" s="102">
        <f t="shared" si="84"/>
        <v>105.50468836183123</v>
      </c>
      <c r="Q180" s="102">
        <f t="shared" si="84"/>
        <v>106.68635558180743</v>
      </c>
      <c r="R180" s="102">
        <f t="shared" si="84"/>
        <v>106.91766840553414</v>
      </c>
      <c r="S180" s="102">
        <f t="shared" si="84"/>
        <v>102.8604056773071</v>
      </c>
      <c r="T180" s="102">
        <f t="shared" si="84"/>
        <v>107.00893830390234</v>
      </c>
      <c r="U180" s="102">
        <f t="shared" si="84"/>
        <v>95.861375753867677</v>
      </c>
      <c r="V180" s="102">
        <f t="shared" si="84"/>
        <v>90.577297823968834</v>
      </c>
      <c r="W180" s="102">
        <f t="shared" si="84"/>
        <v>100</v>
      </c>
      <c r="X180" s="102">
        <f t="shared" si="84"/>
        <v>129.51600694599045</v>
      </c>
      <c r="Y180" s="102">
        <f t="shared" si="84"/>
        <v>94.866774995595051</v>
      </c>
      <c r="Z180" s="102">
        <f t="shared" si="85"/>
        <v>78.476147411259319</v>
      </c>
      <c r="AB180" s="100">
        <f t="shared" si="87"/>
        <v>1.0301680035460503</v>
      </c>
      <c r="AC180" s="100">
        <f t="shared" si="88"/>
        <v>1.8980934262465388</v>
      </c>
      <c r="AD180" s="100">
        <f t="shared" si="89"/>
        <v>7.5398899950589904</v>
      </c>
      <c r="AE180" s="100">
        <f t="shared" si="90"/>
        <v>-1.4993463627152925</v>
      </c>
      <c r="AF180" s="215"/>
      <c r="AG180" s="100">
        <f t="shared" si="91"/>
        <v>-17.277521645588561</v>
      </c>
    </row>
    <row r="181" spans="1:33" ht="18.75" customHeight="1">
      <c r="A181" s="219" t="s">
        <v>73</v>
      </c>
      <c r="B181" s="102">
        <f t="shared" si="86"/>
        <v>73.365111222612484</v>
      </c>
      <c r="C181" s="102">
        <f t="shared" si="84"/>
        <v>70.717447590411766</v>
      </c>
      <c r="D181" s="102">
        <f t="shared" si="84"/>
        <v>72.064238151194672</v>
      </c>
      <c r="E181" s="102">
        <f t="shared" si="84"/>
        <v>76.986062717770025</v>
      </c>
      <c r="F181" s="102">
        <f t="shared" si="84"/>
        <v>71.283604695191201</v>
      </c>
      <c r="G181" s="102">
        <f t="shared" si="84"/>
        <v>70.589163183216343</v>
      </c>
      <c r="H181" s="102">
        <f t="shared" si="84"/>
        <v>69.468576348125538</v>
      </c>
      <c r="I181" s="102">
        <f t="shared" si="84"/>
        <v>71.780455153949134</v>
      </c>
      <c r="J181" s="102">
        <f t="shared" si="84"/>
        <v>72.073648837860546</v>
      </c>
      <c r="K181" s="102">
        <f t="shared" si="84"/>
        <v>86.476554461267085</v>
      </c>
      <c r="L181" s="102">
        <f t="shared" si="84"/>
        <v>86.024385087039263</v>
      </c>
      <c r="M181" s="102">
        <f t="shared" si="84"/>
        <v>88.248048568950551</v>
      </c>
      <c r="N181" s="102">
        <f t="shared" si="84"/>
        <v>91.592406044168911</v>
      </c>
      <c r="O181" s="102">
        <f t="shared" si="84"/>
        <v>97.592187236908572</v>
      </c>
      <c r="P181" s="102">
        <f t="shared" si="84"/>
        <v>94.898182614407716</v>
      </c>
      <c r="Q181" s="102">
        <f t="shared" si="84"/>
        <v>98.383484954513648</v>
      </c>
      <c r="R181" s="102">
        <f t="shared" si="84"/>
        <v>99.782654420528644</v>
      </c>
      <c r="S181" s="102">
        <f t="shared" si="84"/>
        <v>102.13721654712742</v>
      </c>
      <c r="T181" s="102">
        <f t="shared" si="84"/>
        <v>104.27048826155838</v>
      </c>
      <c r="U181" s="102">
        <f t="shared" si="84"/>
        <v>105.57217331851977</v>
      </c>
      <c r="V181" s="102">
        <f t="shared" si="84"/>
        <v>98.854183881452101</v>
      </c>
      <c r="W181" s="102">
        <f t="shared" si="84"/>
        <v>100</v>
      </c>
      <c r="X181" s="102">
        <f t="shared" si="84"/>
        <v>101.66974031799829</v>
      </c>
      <c r="Y181" s="102">
        <f t="shared" si="84"/>
        <v>108.87342098478989</v>
      </c>
      <c r="Z181" s="102">
        <f t="shared" si="85"/>
        <v>108.09278800034883</v>
      </c>
      <c r="AB181" s="100">
        <f t="shared" si="87"/>
        <v>1.6278639286619656</v>
      </c>
      <c r="AC181" s="100">
        <f t="shared" si="88"/>
        <v>-0.7684692986994035</v>
      </c>
      <c r="AD181" s="100">
        <f t="shared" si="89"/>
        <v>4.034338170217433</v>
      </c>
      <c r="AE181" s="100">
        <f t="shared" si="90"/>
        <v>1.644512831528111</v>
      </c>
      <c r="AF181" s="215"/>
      <c r="AG181" s="100">
        <f t="shared" si="91"/>
        <v>-0.71700969564473738</v>
      </c>
    </row>
    <row r="182" spans="1:33" ht="18.75" customHeight="1">
      <c r="A182" s="219" t="s">
        <v>74</v>
      </c>
      <c r="B182" s="102">
        <f t="shared" si="86"/>
        <v>73.987854251012138</v>
      </c>
      <c r="C182" s="102">
        <f t="shared" si="84"/>
        <v>76.640419947506558</v>
      </c>
      <c r="D182" s="102">
        <f t="shared" si="84"/>
        <v>79.072642967542492</v>
      </c>
      <c r="E182" s="102">
        <f t="shared" si="84"/>
        <v>81.479099678456592</v>
      </c>
      <c r="F182" s="102">
        <f t="shared" si="84"/>
        <v>84.889349930843707</v>
      </c>
      <c r="G182" s="102">
        <f t="shared" si="84"/>
        <v>86.843971631205676</v>
      </c>
      <c r="H182" s="102">
        <f t="shared" si="84"/>
        <v>90.761245674740493</v>
      </c>
      <c r="I182" s="102">
        <f t="shared" si="84"/>
        <v>93.6482604532397</v>
      </c>
      <c r="J182" s="102">
        <f t="shared" si="84"/>
        <v>94.418312950768254</v>
      </c>
      <c r="K182" s="102">
        <f t="shared" si="84"/>
        <v>93.537308773025288</v>
      </c>
      <c r="L182" s="102">
        <f t="shared" si="84"/>
        <v>95.90854392298435</v>
      </c>
      <c r="M182" s="102">
        <f t="shared" si="84"/>
        <v>96.934174932371491</v>
      </c>
      <c r="N182" s="102">
        <f t="shared" si="84"/>
        <v>95.707762557077629</v>
      </c>
      <c r="O182" s="102">
        <f t="shared" si="84"/>
        <v>89.364266345284733</v>
      </c>
      <c r="P182" s="102">
        <f t="shared" si="84"/>
        <v>88.978649740334689</v>
      </c>
      <c r="Q182" s="102">
        <f t="shared" si="84"/>
        <v>89.945581756931844</v>
      </c>
      <c r="R182" s="102">
        <f t="shared" si="84"/>
        <v>90.36233670199654</v>
      </c>
      <c r="S182" s="102">
        <f t="shared" si="84"/>
        <v>98.154395713435207</v>
      </c>
      <c r="T182" s="102">
        <f t="shared" si="84"/>
        <v>96.173271173271175</v>
      </c>
      <c r="U182" s="102">
        <f t="shared" si="84"/>
        <v>95.195930670685755</v>
      </c>
      <c r="V182" s="102">
        <f t="shared" si="84"/>
        <v>95.249110320284686</v>
      </c>
      <c r="W182" s="102">
        <f t="shared" si="84"/>
        <v>100</v>
      </c>
      <c r="X182" s="102">
        <f t="shared" si="84"/>
        <v>108.48137535816618</v>
      </c>
      <c r="Y182" s="102">
        <f t="shared" si="84"/>
        <v>113.12989359566352</v>
      </c>
      <c r="Z182" s="102">
        <f t="shared" si="85"/>
        <v>117.35238095238094</v>
      </c>
      <c r="AB182" s="100">
        <f t="shared" si="87"/>
        <v>1.9405904435234822</v>
      </c>
      <c r="AC182" s="100">
        <f t="shared" si="88"/>
        <v>3.2561312032309386</v>
      </c>
      <c r="AD182" s="100">
        <f t="shared" si="89"/>
        <v>2.0054847779101159</v>
      </c>
      <c r="AE182" s="100">
        <f t="shared" si="90"/>
        <v>1.4517668216418089</v>
      </c>
      <c r="AF182" s="215"/>
      <c r="AG182" s="100">
        <f t="shared" si="91"/>
        <v>3.7324240503654806</v>
      </c>
    </row>
    <row r="183" spans="1:33" ht="18.75" customHeight="1">
      <c r="A183" s="219" t="s">
        <v>75</v>
      </c>
      <c r="B183" s="102">
        <f t="shared" si="86"/>
        <v>67.602474427582138</v>
      </c>
      <c r="C183" s="102">
        <f t="shared" si="84"/>
        <v>71.278007484308134</v>
      </c>
      <c r="D183" s="102">
        <f t="shared" si="84"/>
        <v>70.819860939299573</v>
      </c>
      <c r="E183" s="102">
        <f t="shared" si="84"/>
        <v>69.695195774516733</v>
      </c>
      <c r="F183" s="102">
        <f t="shared" si="84"/>
        <v>72.739568924763205</v>
      </c>
      <c r="G183" s="102">
        <f t="shared" si="84"/>
        <v>70.868408585692933</v>
      </c>
      <c r="H183" s="102">
        <f t="shared" si="84"/>
        <v>70.124591493408388</v>
      </c>
      <c r="I183" s="102">
        <f t="shared" si="84"/>
        <v>82.788849793008168</v>
      </c>
      <c r="J183" s="102">
        <f t="shared" si="84"/>
        <v>86.481049183853614</v>
      </c>
      <c r="K183" s="102">
        <f t="shared" si="84"/>
        <v>78.068134935613273</v>
      </c>
      <c r="L183" s="102">
        <f t="shared" si="84"/>
        <v>84.462370728289415</v>
      </c>
      <c r="M183" s="102">
        <f t="shared" si="84"/>
        <v>95.264213366849035</v>
      </c>
      <c r="N183" s="102">
        <f t="shared" si="84"/>
        <v>101.93753817034114</v>
      </c>
      <c r="O183" s="102">
        <f t="shared" si="84"/>
        <v>95.898341403300648</v>
      </c>
      <c r="P183" s="102">
        <f t="shared" si="84"/>
        <v>88.836338860672114</v>
      </c>
      <c r="Q183" s="102">
        <f t="shared" si="84"/>
        <v>87.339478247265419</v>
      </c>
      <c r="R183" s="102">
        <f t="shared" si="84"/>
        <v>84.924620907537033</v>
      </c>
      <c r="S183" s="102">
        <f t="shared" si="84"/>
        <v>85.184334294197967</v>
      </c>
      <c r="T183" s="102">
        <f t="shared" si="84"/>
        <v>86.984759479111034</v>
      </c>
      <c r="U183" s="102">
        <f t="shared" si="84"/>
        <v>89.437365490383627</v>
      </c>
      <c r="V183" s="102">
        <f t="shared" si="84"/>
        <v>88.712964414485029</v>
      </c>
      <c r="W183" s="102">
        <f t="shared" si="84"/>
        <v>100</v>
      </c>
      <c r="X183" s="102">
        <f t="shared" si="84"/>
        <v>133.11777649687184</v>
      </c>
      <c r="Y183" s="102">
        <f t="shared" si="84"/>
        <v>151.89923548453748</v>
      </c>
      <c r="Z183" s="102">
        <f t="shared" si="85"/>
        <v>140.38193702738499</v>
      </c>
      <c r="AB183" s="100">
        <f t="shared" si="87"/>
        <v>3.0915002815846915</v>
      </c>
      <c r="AC183" s="100">
        <f t="shared" si="88"/>
        <v>0.94806938963480913</v>
      </c>
      <c r="AD183" s="100">
        <f t="shared" si="89"/>
        <v>3.5719415025409873</v>
      </c>
      <c r="AE183" s="100">
        <f t="shared" si="90"/>
        <v>3.6956572967453472</v>
      </c>
      <c r="AF183" s="215"/>
      <c r="AG183" s="100">
        <f t="shared" si="91"/>
        <v>-7.5821964609722414</v>
      </c>
    </row>
    <row r="184" spans="1:33" ht="24" customHeight="1">
      <c r="A184" s="219" t="s">
        <v>76</v>
      </c>
      <c r="B184" s="102">
        <f t="shared" si="86"/>
        <v>95.566087414428637</v>
      </c>
      <c r="C184" s="102">
        <f t="shared" si="84"/>
        <v>100.10066438494061</v>
      </c>
      <c r="D184" s="102">
        <f t="shared" si="84"/>
        <v>105.06528590724898</v>
      </c>
      <c r="E184" s="102">
        <f t="shared" si="84"/>
        <v>109.61846013251086</v>
      </c>
      <c r="F184" s="102">
        <f t="shared" si="84"/>
        <v>112.51376955276493</v>
      </c>
      <c r="G184" s="102">
        <f t="shared" si="84"/>
        <v>119.52218430034127</v>
      </c>
      <c r="H184" s="102">
        <f t="shared" si="84"/>
        <v>125.06659563132661</v>
      </c>
      <c r="I184" s="102">
        <f t="shared" si="84"/>
        <v>129.52744765138652</v>
      </c>
      <c r="J184" s="102">
        <f t="shared" si="84"/>
        <v>127.14843749999997</v>
      </c>
      <c r="K184" s="102">
        <f t="shared" si="84"/>
        <v>128.38427947598257</v>
      </c>
      <c r="L184" s="102">
        <f t="shared" si="84"/>
        <v>128.01526717557255</v>
      </c>
      <c r="M184" s="102">
        <f t="shared" si="84"/>
        <v>130.78063241106719</v>
      </c>
      <c r="N184" s="102">
        <f t="shared" si="84"/>
        <v>135.99721221977001</v>
      </c>
      <c r="O184" s="102">
        <f t="shared" si="84"/>
        <v>132.76190476190476</v>
      </c>
      <c r="P184" s="102">
        <f t="shared" si="84"/>
        <v>129.65169569202567</v>
      </c>
      <c r="Q184" s="102">
        <f t="shared" si="84"/>
        <v>122.38203957382036</v>
      </c>
      <c r="R184" s="102">
        <f t="shared" si="84"/>
        <v>119.70707556900226</v>
      </c>
      <c r="S184" s="102">
        <f t="shared" si="84"/>
        <v>116.98611198391254</v>
      </c>
      <c r="T184" s="102">
        <f t="shared" si="84"/>
        <v>115.03076647350501</v>
      </c>
      <c r="U184" s="102">
        <f t="shared" si="84"/>
        <v>102.32039268183846</v>
      </c>
      <c r="V184" s="102">
        <f t="shared" si="84"/>
        <v>97.386034732272066</v>
      </c>
      <c r="W184" s="102">
        <f t="shared" si="84"/>
        <v>100</v>
      </c>
      <c r="X184" s="102">
        <f t="shared" si="84"/>
        <v>130.69901513331732</v>
      </c>
      <c r="Y184" s="102">
        <f t="shared" si="84"/>
        <v>136.93402070095513</v>
      </c>
      <c r="Z184" s="102">
        <f t="shared" si="85"/>
        <v>137.31078524124879</v>
      </c>
      <c r="AB184" s="100">
        <f t="shared" si="87"/>
        <v>1.5215800910074018</v>
      </c>
      <c r="AC184" s="100">
        <f t="shared" si="88"/>
        <v>4.5752576136414813</v>
      </c>
      <c r="AD184" s="100">
        <f t="shared" si="89"/>
        <v>1.3824189457786851</v>
      </c>
      <c r="AE184" s="100">
        <f t="shared" si="90"/>
        <v>0.50195079065333825</v>
      </c>
      <c r="AF184" s="215"/>
      <c r="AG184" s="100">
        <f t="shared" si="91"/>
        <v>0.2751431224797416</v>
      </c>
    </row>
    <row r="185" spans="1:33" ht="24" customHeight="1">
      <c r="A185" s="219" t="s">
        <v>77</v>
      </c>
      <c r="B185" s="102">
        <f t="shared" si="86"/>
        <v>113.34120425029516</v>
      </c>
      <c r="C185" s="102">
        <f t="shared" si="84"/>
        <v>116.98113207547169</v>
      </c>
      <c r="D185" s="102">
        <f t="shared" si="84"/>
        <v>120.73484384568278</v>
      </c>
      <c r="E185" s="102">
        <f t="shared" si="84"/>
        <v>123.82310984308131</v>
      </c>
      <c r="F185" s="102">
        <f t="shared" si="84"/>
        <v>124.50480486369875</v>
      </c>
      <c r="G185" s="102">
        <f t="shared" si="84"/>
        <v>128.13315926892949</v>
      </c>
      <c r="H185" s="102">
        <f t="shared" si="84"/>
        <v>133.58438527633393</v>
      </c>
      <c r="I185" s="102">
        <f t="shared" si="84"/>
        <v>137.81864175909709</v>
      </c>
      <c r="J185" s="102">
        <f t="shared" si="84"/>
        <v>140.6607369758577</v>
      </c>
      <c r="K185" s="102">
        <f t="shared" si="84"/>
        <v>139.37046004842617</v>
      </c>
      <c r="L185" s="102">
        <f t="shared" si="84"/>
        <v>134.39830791495044</v>
      </c>
      <c r="M185" s="102">
        <f t="shared" si="84"/>
        <v>135.70514188180073</v>
      </c>
      <c r="N185" s="102">
        <f t="shared" si="84"/>
        <v>135.17741752635757</v>
      </c>
      <c r="O185" s="102">
        <f t="shared" si="84"/>
        <v>126.21379673512374</v>
      </c>
      <c r="P185" s="102">
        <f t="shared" si="84"/>
        <v>120.71657846794481</v>
      </c>
      <c r="Q185" s="102">
        <f t="shared" si="84"/>
        <v>119.15492957746478</v>
      </c>
      <c r="R185" s="102">
        <f t="shared" si="84"/>
        <v>115.77229299363057</v>
      </c>
      <c r="S185" s="102">
        <f t="shared" si="84"/>
        <v>112.38485158648925</v>
      </c>
      <c r="T185" s="102">
        <f t="shared" si="84"/>
        <v>112.22014925373134</v>
      </c>
      <c r="U185" s="102">
        <f t="shared" si="84"/>
        <v>106.38575152041705</v>
      </c>
      <c r="V185" s="102">
        <f t="shared" si="84"/>
        <v>101.30606209955644</v>
      </c>
      <c r="W185" s="102">
        <f t="shared" si="84"/>
        <v>100</v>
      </c>
      <c r="X185" s="102">
        <f t="shared" si="84"/>
        <v>118.51719677030826</v>
      </c>
      <c r="Y185" s="102">
        <f t="shared" si="84"/>
        <v>123.75990738266987</v>
      </c>
      <c r="Z185" s="102">
        <f t="shared" si="85"/>
        <v>125.73247840413215</v>
      </c>
      <c r="AB185" s="100">
        <f t="shared" si="87"/>
        <v>0.43324282287877658</v>
      </c>
      <c r="AC185" s="100">
        <f t="shared" si="88"/>
        <v>2.4836872181118519</v>
      </c>
      <c r="AD185" s="100">
        <f t="shared" si="89"/>
        <v>0.95932849916491314</v>
      </c>
      <c r="AE185" s="100">
        <f t="shared" si="90"/>
        <v>-0.47494978352684569</v>
      </c>
      <c r="AF185" s="215"/>
      <c r="AG185" s="100">
        <f t="shared" si="91"/>
        <v>1.5938691803986482</v>
      </c>
    </row>
    <row r="186" spans="1:33" ht="18.75" customHeight="1">
      <c r="A186" s="219" t="s">
        <v>66</v>
      </c>
      <c r="B186" s="102">
        <f t="shared" si="86"/>
        <v>76.973747941489862</v>
      </c>
      <c r="C186" s="102">
        <f t="shared" si="84"/>
        <v>79.165486642122147</v>
      </c>
      <c r="D186" s="102">
        <f t="shared" si="84"/>
        <v>82.201086956521735</v>
      </c>
      <c r="E186" s="102">
        <f t="shared" si="84"/>
        <v>85.119330607587713</v>
      </c>
      <c r="F186" s="102">
        <f t="shared" si="84"/>
        <v>86.75279931093884</v>
      </c>
      <c r="G186" s="102">
        <f t="shared" si="84"/>
        <v>87.721893491124248</v>
      </c>
      <c r="H186" s="102">
        <f t="shared" si="84"/>
        <v>90.447952560301303</v>
      </c>
      <c r="I186" s="102">
        <f t="shared" si="84"/>
        <v>92.616213151927425</v>
      </c>
      <c r="J186" s="102">
        <f t="shared" si="84"/>
        <v>94.858658308721601</v>
      </c>
      <c r="K186" s="102">
        <f t="shared" si="84"/>
        <v>95.501568444236796</v>
      </c>
      <c r="L186" s="102">
        <f t="shared" si="84"/>
        <v>96.422775223153906</v>
      </c>
      <c r="M186" s="102">
        <f t="shared" si="84"/>
        <v>99.65490527501936</v>
      </c>
      <c r="N186" s="102">
        <f t="shared" si="84"/>
        <v>100.23928496023646</v>
      </c>
      <c r="O186" s="102">
        <f t="shared" si="84"/>
        <v>95.280686445607913</v>
      </c>
      <c r="P186" s="102">
        <f t="shared" si="84"/>
        <v>96.380090497737555</v>
      </c>
      <c r="Q186" s="102">
        <f t="shared" si="84"/>
        <v>97.154150197628439</v>
      </c>
      <c r="R186" s="102">
        <f t="shared" si="84"/>
        <v>96.825118400280658</v>
      </c>
      <c r="S186" s="102">
        <f t="shared" si="84"/>
        <v>97.958854810119789</v>
      </c>
      <c r="T186" s="102">
        <f t="shared" si="84"/>
        <v>98.639615891545844</v>
      </c>
      <c r="U186" s="102">
        <f t="shared" si="84"/>
        <v>98.962533411860647</v>
      </c>
      <c r="V186" s="102">
        <f t="shared" si="84"/>
        <v>99.127379435499435</v>
      </c>
      <c r="W186" s="102">
        <f t="shared" si="84"/>
        <v>100</v>
      </c>
      <c r="X186" s="102">
        <f t="shared" si="84"/>
        <v>105.24633264617131</v>
      </c>
      <c r="Y186" s="102">
        <f t="shared" si="84"/>
        <v>108.62961365456898</v>
      </c>
      <c r="Z186" s="102">
        <f t="shared" si="85"/>
        <v>117.20292390353617</v>
      </c>
      <c r="AB186" s="100">
        <f t="shared" si="87"/>
        <v>1.7672780948738476</v>
      </c>
      <c r="AC186" s="100">
        <f t="shared" si="88"/>
        <v>2.6486099982828692</v>
      </c>
      <c r="AD186" s="100">
        <f t="shared" si="89"/>
        <v>1.9094190740605477</v>
      </c>
      <c r="AE186" s="100">
        <f t="shared" si="90"/>
        <v>1.4037933090353061</v>
      </c>
      <c r="AF186" s="215"/>
      <c r="AG186" s="100">
        <f t="shared" si="91"/>
        <v>7.8922403942532968</v>
      </c>
    </row>
    <row r="187" spans="1:33" ht="24" customHeight="1">
      <c r="A187" s="219" t="s">
        <v>78</v>
      </c>
      <c r="B187" s="102">
        <f t="shared" si="86"/>
        <v>70.261799410029496</v>
      </c>
      <c r="C187" s="102">
        <f t="shared" si="84"/>
        <v>86.294157608695656</v>
      </c>
      <c r="D187" s="102">
        <f t="shared" si="84"/>
        <v>79.026548672566364</v>
      </c>
      <c r="E187" s="102">
        <f t="shared" si="84"/>
        <v>78.467277043065437</v>
      </c>
      <c r="F187" s="102">
        <f t="shared" si="84"/>
        <v>71.401040662940829</v>
      </c>
      <c r="G187" s="102">
        <f t="shared" si="84"/>
        <v>74.87373737373737</v>
      </c>
      <c r="H187" s="102">
        <f t="shared" si="84"/>
        <v>80.262265430703152</v>
      </c>
      <c r="I187" s="102">
        <f t="shared" si="84"/>
        <v>78.199999999999989</v>
      </c>
      <c r="J187" s="102">
        <f t="shared" si="84"/>
        <v>78.516320474777459</v>
      </c>
      <c r="K187" s="102">
        <f t="shared" si="84"/>
        <v>81.324679156217726</v>
      </c>
      <c r="L187" s="102">
        <f t="shared" si="84"/>
        <v>87.347344504402173</v>
      </c>
      <c r="M187" s="102">
        <f t="shared" si="84"/>
        <v>113.33628710677894</v>
      </c>
      <c r="N187" s="102">
        <f t="shared" si="84"/>
        <v>123.98699010706054</v>
      </c>
      <c r="O187" s="102">
        <f t="shared" si="84"/>
        <v>122.37200435729849</v>
      </c>
      <c r="P187" s="102">
        <f t="shared" si="84"/>
        <v>129.99864992574592</v>
      </c>
      <c r="Q187" s="102">
        <f t="shared" si="84"/>
        <v>129.35076005114362</v>
      </c>
      <c r="R187" s="102">
        <f t="shared" si="84"/>
        <v>121.26158528150506</v>
      </c>
      <c r="S187" s="102">
        <f t="shared" si="84"/>
        <v>116.66909302664141</v>
      </c>
      <c r="T187" s="102">
        <f t="shared" si="84"/>
        <v>107.85253760952224</v>
      </c>
      <c r="U187" s="102">
        <f t="shared" si="84"/>
        <v>110.95702790618046</v>
      </c>
      <c r="V187" s="102">
        <f t="shared" si="84"/>
        <v>105.88141025641026</v>
      </c>
      <c r="W187" s="102">
        <f t="shared" si="84"/>
        <v>100</v>
      </c>
      <c r="X187" s="102">
        <f t="shared" si="84"/>
        <v>118.76629018245006</v>
      </c>
      <c r="Y187" s="102">
        <f t="shared" si="84"/>
        <v>220.30237580993526</v>
      </c>
      <c r="Z187" s="102">
        <f t="shared" si="85"/>
        <v>218.71398240824993</v>
      </c>
      <c r="AB187" s="100">
        <f t="shared" si="87"/>
        <v>4.8451197390720235</v>
      </c>
      <c r="AC187" s="100">
        <f t="shared" si="88"/>
        <v>1.2796166334575476</v>
      </c>
      <c r="AD187" s="100">
        <f t="shared" si="89"/>
        <v>3.1297675578370043</v>
      </c>
      <c r="AE187" s="100">
        <f t="shared" si="90"/>
        <v>6.7759258500353026</v>
      </c>
      <c r="AF187" s="215"/>
      <c r="AG187" s="100">
        <f t="shared" si="91"/>
        <v>-0.72100602449049456</v>
      </c>
    </row>
    <row r="188" spans="1:33" ht="18.75" customHeight="1">
      <c r="A188" s="218" t="s">
        <v>79</v>
      </c>
      <c r="B188" s="106">
        <f t="shared" si="86"/>
        <v>122.94231513743709</v>
      </c>
      <c r="C188" s="106">
        <f t="shared" si="84"/>
        <v>128.28769438810005</v>
      </c>
      <c r="D188" s="106">
        <f t="shared" si="84"/>
        <v>126.31022350572493</v>
      </c>
      <c r="E188" s="106">
        <f t="shared" si="84"/>
        <v>134.36965370774587</v>
      </c>
      <c r="F188" s="106">
        <f t="shared" si="84"/>
        <v>109.61706943126231</v>
      </c>
      <c r="G188" s="106">
        <f t="shared" si="84"/>
        <v>104.16741424586928</v>
      </c>
      <c r="H188" s="106">
        <f t="shared" si="84"/>
        <v>115.17774589510601</v>
      </c>
      <c r="I188" s="106">
        <f t="shared" si="84"/>
        <v>114.59130376925381</v>
      </c>
      <c r="J188" s="106">
        <f t="shared" si="84"/>
        <v>113.02024126639407</v>
      </c>
      <c r="K188" s="106">
        <f t="shared" si="84"/>
        <v>112.09436056091737</v>
      </c>
      <c r="L188" s="106">
        <f t="shared" si="84"/>
        <v>108.51752800867365</v>
      </c>
      <c r="M188" s="106">
        <f t="shared" si="84"/>
        <v>109.28401953942777</v>
      </c>
      <c r="N188" s="106">
        <f t="shared" si="84"/>
        <v>110.22218382363526</v>
      </c>
      <c r="O188" s="106">
        <f t="shared" si="84"/>
        <v>109.60969882159884</v>
      </c>
      <c r="P188" s="106">
        <f t="shared" si="84"/>
        <v>105.14778707206187</v>
      </c>
      <c r="Q188" s="106">
        <f t="shared" si="84"/>
        <v>101.54971837658577</v>
      </c>
      <c r="R188" s="106">
        <f t="shared" si="84"/>
        <v>102.38023469737757</v>
      </c>
      <c r="S188" s="106">
        <f t="shared" si="84"/>
        <v>108.69259441592234</v>
      </c>
      <c r="T188" s="106">
        <f t="shared" ref="T188:Y188" si="92">T150/T169*100</f>
        <v>112.87586978131215</v>
      </c>
      <c r="U188" s="106">
        <f t="shared" si="92"/>
        <v>104.71321914800174</v>
      </c>
      <c r="V188" s="106">
        <f t="shared" si="92"/>
        <v>105.08915204704574</v>
      </c>
      <c r="W188" s="106">
        <f t="shared" si="92"/>
        <v>100</v>
      </c>
      <c r="X188" s="106">
        <f t="shared" si="92"/>
        <v>130.83137868126141</v>
      </c>
      <c r="Y188" s="106">
        <f t="shared" si="92"/>
        <v>141.7331689519018</v>
      </c>
      <c r="Z188" s="106">
        <f t="shared" ref="Z188" si="93">Z150/Z169*100</f>
        <v>143.43351898085911</v>
      </c>
      <c r="AB188" s="107">
        <f t="shared" si="87"/>
        <v>0.64438554899937106</v>
      </c>
      <c r="AC188" s="107">
        <f t="shared" si="88"/>
        <v>-3.2599963729077475</v>
      </c>
      <c r="AD188" s="107">
        <f t="shared" si="89"/>
        <v>0.82160381346163547</v>
      </c>
      <c r="AE188" s="107">
        <f t="shared" si="90"/>
        <v>2.0125551872189007</v>
      </c>
      <c r="AF188" s="215"/>
      <c r="AG188" s="107">
        <f t="shared" si="91"/>
        <v>1.1996839141685522</v>
      </c>
    </row>
    <row r="189" spans="1:33">
      <c r="A189" s="61" t="s">
        <v>31</v>
      </c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spans="1:33">
      <c r="A190" s="387" t="s">
        <v>353</v>
      </c>
      <c r="B190" s="387"/>
      <c r="C190" s="387"/>
      <c r="D190" s="387"/>
      <c r="E190" s="387"/>
      <c r="F190" s="387"/>
      <c r="G190" s="387"/>
      <c r="H190" s="387"/>
      <c r="I190" s="387"/>
      <c r="J190" s="387"/>
      <c r="K190" s="387"/>
      <c r="L190" s="387"/>
      <c r="M190" s="387"/>
      <c r="N190" s="387"/>
      <c r="O190" s="387"/>
      <c r="P190" s="387"/>
      <c r="Q190" s="387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33">
      <c r="A191" s="203" t="s">
        <v>354</v>
      </c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100"/>
      <c r="S191" s="100"/>
      <c r="T191" s="100"/>
      <c r="U191" s="100"/>
      <c r="V191" s="100"/>
      <c r="W191" s="100"/>
      <c r="X191" s="100"/>
      <c r="Y191" s="100"/>
      <c r="Z191" s="100"/>
    </row>
  </sheetData>
  <sheetProtection algorithmName="SHA-512" hashValue="KbKH92m43cN3Y7Rx74Tgi+msYicgTDPuYm2/qYXKRW9YKKOcy37NaaarIntCh4ALFNg6XeTsqn0L1vgNpsr9Qg==" saltValue="cWkilahY/kpLNVp3rgVXzQ==" spinCount="100000" sheet="1" objects="1" scenarios="1"/>
  <mergeCells count="224">
    <mergeCell ref="Z43:Z44"/>
    <mergeCell ref="Z73:Z74"/>
    <mergeCell ref="Z105:Z106"/>
    <mergeCell ref="Z137:Z138"/>
    <mergeCell ref="Z156:Z157"/>
    <mergeCell ref="Z175:Z176"/>
    <mergeCell ref="A11:AG11"/>
    <mergeCell ref="B13:B14"/>
    <mergeCell ref="C13:C14"/>
    <mergeCell ref="D13:D14"/>
    <mergeCell ref="E13:E14"/>
    <mergeCell ref="F13:F14"/>
    <mergeCell ref="G13:G14"/>
    <mergeCell ref="H13:H14"/>
    <mergeCell ref="I13:I14"/>
    <mergeCell ref="V13:V14"/>
    <mergeCell ref="W13:W14"/>
    <mergeCell ref="X13:X14"/>
    <mergeCell ref="AB13:AE13"/>
    <mergeCell ref="Y13:Y14"/>
    <mergeCell ref="A12:Y12"/>
    <mergeCell ref="Z13:Z14"/>
    <mergeCell ref="A29:Q29"/>
    <mergeCell ref="P13:P14"/>
    <mergeCell ref="Q13:Q14"/>
    <mergeCell ref="R13:R14"/>
    <mergeCell ref="S13:S14"/>
    <mergeCell ref="T13:T14"/>
    <mergeCell ref="U13:U14"/>
    <mergeCell ref="J13:J14"/>
    <mergeCell ref="K13:K14"/>
    <mergeCell ref="L13:L14"/>
    <mergeCell ref="M13:M14"/>
    <mergeCell ref="N13:N14"/>
    <mergeCell ref="O13:O14"/>
    <mergeCell ref="A32:Y32"/>
    <mergeCell ref="T33:T34"/>
    <mergeCell ref="U33:U34"/>
    <mergeCell ref="V33:V34"/>
    <mergeCell ref="W33:W34"/>
    <mergeCell ref="AB33:AE33"/>
    <mergeCell ref="A39:Q39"/>
    <mergeCell ref="N33:N34"/>
    <mergeCell ref="O33:O34"/>
    <mergeCell ref="P33:P34"/>
    <mergeCell ref="Q33:Q34"/>
    <mergeCell ref="R33:R34"/>
    <mergeCell ref="S33:S34"/>
    <mergeCell ref="H33:H34"/>
    <mergeCell ref="I33:I34"/>
    <mergeCell ref="J33:J34"/>
    <mergeCell ref="K33:K34"/>
    <mergeCell ref="L33:L34"/>
    <mergeCell ref="M33:M34"/>
    <mergeCell ref="B33:B34"/>
    <mergeCell ref="C33:C34"/>
    <mergeCell ref="D33:D34"/>
    <mergeCell ref="E33:E34"/>
    <mergeCell ref="F33:F34"/>
    <mergeCell ref="G33:G34"/>
    <mergeCell ref="O43:O44"/>
    <mergeCell ref="P43:P44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A42:Y42"/>
    <mergeCell ref="X33:X34"/>
    <mergeCell ref="Y43:Y44"/>
    <mergeCell ref="W43:W44"/>
    <mergeCell ref="X43:X44"/>
    <mergeCell ref="Y33:Y34"/>
    <mergeCell ref="AB43:AE43"/>
    <mergeCell ref="A70:Q70"/>
    <mergeCell ref="B73:B74"/>
    <mergeCell ref="C73:C74"/>
    <mergeCell ref="D73:D74"/>
    <mergeCell ref="E73:E74"/>
    <mergeCell ref="F73:F74"/>
    <mergeCell ref="Q43:Q44"/>
    <mergeCell ref="R43:R44"/>
    <mergeCell ref="S43:S44"/>
    <mergeCell ref="T43:T44"/>
    <mergeCell ref="U43:U44"/>
    <mergeCell ref="V43:V44"/>
    <mergeCell ref="K43:K44"/>
    <mergeCell ref="L43:L44"/>
    <mergeCell ref="M43:M44"/>
    <mergeCell ref="N43:N44"/>
    <mergeCell ref="AB73:AE73"/>
    <mergeCell ref="T73:T74"/>
    <mergeCell ref="U73:U74"/>
    <mergeCell ref="V73:V74"/>
    <mergeCell ref="W73:W74"/>
    <mergeCell ref="X73:X74"/>
    <mergeCell ref="A72:Y72"/>
    <mergeCell ref="S73:S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AB137:AE137"/>
    <mergeCell ref="T137:T138"/>
    <mergeCell ref="U137:U138"/>
    <mergeCell ref="V137:V138"/>
    <mergeCell ref="A101:Q101"/>
    <mergeCell ref="B105:B106"/>
    <mergeCell ref="C105:C106"/>
    <mergeCell ref="D105:D106"/>
    <mergeCell ref="E105:E106"/>
    <mergeCell ref="F105:F106"/>
    <mergeCell ref="G105:G106"/>
    <mergeCell ref="H105:H106"/>
    <mergeCell ref="A104:Y104"/>
    <mergeCell ref="AB105:AE105"/>
    <mergeCell ref="A132:Q132"/>
    <mergeCell ref="O105:O106"/>
    <mergeCell ref="P105:P106"/>
    <mergeCell ref="Q105:Q106"/>
    <mergeCell ref="R105:R106"/>
    <mergeCell ref="S105:S106"/>
    <mergeCell ref="T105:T106"/>
    <mergeCell ref="I105:I106"/>
    <mergeCell ref="J105:J106"/>
    <mergeCell ref="K105:K106"/>
    <mergeCell ref="L105:L106"/>
    <mergeCell ref="M105:M106"/>
    <mergeCell ref="N105:N106"/>
    <mergeCell ref="B137:B138"/>
    <mergeCell ref="C137:C138"/>
    <mergeCell ref="D137:D138"/>
    <mergeCell ref="E137:E138"/>
    <mergeCell ref="F137:F138"/>
    <mergeCell ref="A155:Y155"/>
    <mergeCell ref="G137:G138"/>
    <mergeCell ref="H137:H138"/>
    <mergeCell ref="I137:I138"/>
    <mergeCell ref="J137:J138"/>
    <mergeCell ref="D156:D157"/>
    <mergeCell ref="E156:E157"/>
    <mergeCell ref="F156:F157"/>
    <mergeCell ref="Q137:Q138"/>
    <mergeCell ref="R137:R138"/>
    <mergeCell ref="S137:S138"/>
    <mergeCell ref="K137:K138"/>
    <mergeCell ref="L137:L138"/>
    <mergeCell ref="M137:M138"/>
    <mergeCell ref="N137:N138"/>
    <mergeCell ref="O137:O138"/>
    <mergeCell ref="P137:P138"/>
    <mergeCell ref="AB156:AE156"/>
    <mergeCell ref="A171:Q171"/>
    <mergeCell ref="B175:B176"/>
    <mergeCell ref="C175:C176"/>
    <mergeCell ref="D175:D176"/>
    <mergeCell ref="E175:E176"/>
    <mergeCell ref="F175:F176"/>
    <mergeCell ref="G175:G176"/>
    <mergeCell ref="H175:H176"/>
    <mergeCell ref="S156:S157"/>
    <mergeCell ref="T156:T157"/>
    <mergeCell ref="U156:U157"/>
    <mergeCell ref="V156:V157"/>
    <mergeCell ref="W156:W157"/>
    <mergeCell ref="X156:X157"/>
    <mergeCell ref="M156:M157"/>
    <mergeCell ref="N156:N157"/>
    <mergeCell ref="O156:O157"/>
    <mergeCell ref="P156:P157"/>
    <mergeCell ref="Q156:Q157"/>
    <mergeCell ref="R156:R157"/>
    <mergeCell ref="G156:G157"/>
    <mergeCell ref="H156:H157"/>
    <mergeCell ref="AB175:AE175"/>
    <mergeCell ref="A190:Q190"/>
    <mergeCell ref="O175:O176"/>
    <mergeCell ref="P175:P176"/>
    <mergeCell ref="Q175:Q176"/>
    <mergeCell ref="R175:R176"/>
    <mergeCell ref="S175:S176"/>
    <mergeCell ref="T175:T176"/>
    <mergeCell ref="I175:I176"/>
    <mergeCell ref="J175:J176"/>
    <mergeCell ref="K175:K176"/>
    <mergeCell ref="L175:L176"/>
    <mergeCell ref="M175:M176"/>
    <mergeCell ref="N175:N176"/>
    <mergeCell ref="A174:Y174"/>
    <mergeCell ref="Y73:Y74"/>
    <mergeCell ref="Y105:Y106"/>
    <mergeCell ref="Y137:Y138"/>
    <mergeCell ref="Y156:Y157"/>
    <mergeCell ref="Y175:Y176"/>
    <mergeCell ref="U175:U176"/>
    <mergeCell ref="V175:V176"/>
    <mergeCell ref="W175:W176"/>
    <mergeCell ref="X175:X176"/>
    <mergeCell ref="U105:U106"/>
    <mergeCell ref="V105:V106"/>
    <mergeCell ref="W105:W106"/>
    <mergeCell ref="X105:X106"/>
    <mergeCell ref="A136:Y136"/>
    <mergeCell ref="I156:I157"/>
    <mergeCell ref="J156:J157"/>
    <mergeCell ref="K156:K157"/>
    <mergeCell ref="L156:L157"/>
    <mergeCell ref="W137:W138"/>
    <mergeCell ref="X137:X138"/>
    <mergeCell ref="A152:Q152"/>
    <mergeCell ref="B156:B157"/>
    <mergeCell ref="C156:C15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60" fitToHeight="0" orientation="landscape" r:id="rId1"/>
  <rowBreaks count="5" manualBreakCount="5">
    <brk id="41" max="31" man="1"/>
    <brk id="71" max="31" man="1"/>
    <brk id="102" max="31" man="1"/>
    <brk id="133" max="16383" man="1"/>
    <brk id="173" max="31" man="1"/>
  </rowBreaks>
  <ignoredErrors>
    <ignoredError sqref="N105:O105 N3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tabColor theme="8" tint="-0.499984740745262"/>
    <pageSetUpPr fitToPage="1"/>
  </sheetPr>
  <dimension ref="A1:AI128"/>
  <sheetViews>
    <sheetView showGridLines="0" zoomScale="90" zoomScaleNormal="90" workbookViewId="0">
      <selection activeCell="E42" sqref="E42"/>
    </sheetView>
  </sheetViews>
  <sheetFormatPr defaultRowHeight="12.75"/>
  <cols>
    <col min="1" max="1" width="49.140625" style="211" customWidth="1"/>
    <col min="2" max="11" width="7.7109375" style="78" hidden="1" customWidth="1"/>
    <col min="12" max="24" width="7.7109375" style="78" customWidth="1"/>
    <col min="25" max="25" width="1.5703125" style="66" customWidth="1"/>
    <col min="26" max="26" width="10.42578125" style="66" customWidth="1"/>
    <col min="27" max="29" width="10.42578125" style="76" customWidth="1"/>
    <col min="30" max="30" width="1.28515625" style="76" customWidth="1"/>
    <col min="31" max="34" width="10.5703125" style="66" hidden="1" customWidth="1"/>
    <col min="35" max="35" width="13.42578125" style="66" customWidth="1"/>
    <col min="36" max="36" width="9.140625" style="66" customWidth="1"/>
    <col min="37" max="256" width="8.7109375" style="66"/>
    <col min="257" max="257" width="12.5703125" style="66" customWidth="1"/>
    <col min="258" max="258" width="21.28515625" style="66" customWidth="1"/>
    <col min="259" max="260" width="11.85546875" style="66" customWidth="1"/>
    <col min="261" max="274" width="12" style="66" customWidth="1"/>
    <col min="275" max="275" width="13.140625" style="66" customWidth="1"/>
    <col min="276" max="279" width="10.5703125" style="66" customWidth="1"/>
    <col min="280" max="280" width="9.140625" style="66" customWidth="1"/>
    <col min="281" max="282" width="10.5703125" style="66" customWidth="1"/>
    <col min="283" max="283" width="9.140625" style="66" customWidth="1"/>
    <col min="284" max="284" width="9.28515625" style="66" bestFit="1" customWidth="1"/>
    <col min="285" max="285" width="9.7109375" style="66" bestFit="1" customWidth="1"/>
    <col min="286" max="512" width="8.7109375" style="66"/>
    <col min="513" max="513" width="12.5703125" style="66" customWidth="1"/>
    <col min="514" max="514" width="21.28515625" style="66" customWidth="1"/>
    <col min="515" max="516" width="11.85546875" style="66" customWidth="1"/>
    <col min="517" max="530" width="12" style="66" customWidth="1"/>
    <col min="531" max="531" width="13.140625" style="66" customWidth="1"/>
    <col min="532" max="535" width="10.5703125" style="66" customWidth="1"/>
    <col min="536" max="536" width="9.140625" style="66" customWidth="1"/>
    <col min="537" max="538" width="10.5703125" style="66" customWidth="1"/>
    <col min="539" max="539" width="9.140625" style="66" customWidth="1"/>
    <col min="540" max="540" width="9.28515625" style="66" bestFit="1" customWidth="1"/>
    <col min="541" max="541" width="9.7109375" style="66" bestFit="1" customWidth="1"/>
    <col min="542" max="768" width="8.7109375" style="66"/>
    <col min="769" max="769" width="12.5703125" style="66" customWidth="1"/>
    <col min="770" max="770" width="21.28515625" style="66" customWidth="1"/>
    <col min="771" max="772" width="11.85546875" style="66" customWidth="1"/>
    <col min="773" max="786" width="12" style="66" customWidth="1"/>
    <col min="787" max="787" width="13.140625" style="66" customWidth="1"/>
    <col min="788" max="791" width="10.5703125" style="66" customWidth="1"/>
    <col min="792" max="792" width="9.140625" style="66" customWidth="1"/>
    <col min="793" max="794" width="10.5703125" style="66" customWidth="1"/>
    <col min="795" max="795" width="9.140625" style="66" customWidth="1"/>
    <col min="796" max="796" width="9.28515625" style="66" bestFit="1" customWidth="1"/>
    <col min="797" max="797" width="9.7109375" style="66" bestFit="1" customWidth="1"/>
    <col min="798" max="1024" width="8.7109375" style="66"/>
    <col min="1025" max="1025" width="12.5703125" style="66" customWidth="1"/>
    <col min="1026" max="1026" width="21.28515625" style="66" customWidth="1"/>
    <col min="1027" max="1028" width="11.85546875" style="66" customWidth="1"/>
    <col min="1029" max="1042" width="12" style="66" customWidth="1"/>
    <col min="1043" max="1043" width="13.140625" style="66" customWidth="1"/>
    <col min="1044" max="1047" width="10.5703125" style="66" customWidth="1"/>
    <col min="1048" max="1048" width="9.140625" style="66" customWidth="1"/>
    <col min="1049" max="1050" width="10.5703125" style="66" customWidth="1"/>
    <col min="1051" max="1051" width="9.140625" style="66" customWidth="1"/>
    <col min="1052" max="1052" width="9.28515625" style="66" bestFit="1" customWidth="1"/>
    <col min="1053" max="1053" width="9.7109375" style="66" bestFit="1" customWidth="1"/>
    <col min="1054" max="1280" width="8.7109375" style="66"/>
    <col min="1281" max="1281" width="12.5703125" style="66" customWidth="1"/>
    <col min="1282" max="1282" width="21.28515625" style="66" customWidth="1"/>
    <col min="1283" max="1284" width="11.85546875" style="66" customWidth="1"/>
    <col min="1285" max="1298" width="12" style="66" customWidth="1"/>
    <col min="1299" max="1299" width="13.140625" style="66" customWidth="1"/>
    <col min="1300" max="1303" width="10.5703125" style="66" customWidth="1"/>
    <col min="1304" max="1304" width="9.140625" style="66" customWidth="1"/>
    <col min="1305" max="1306" width="10.5703125" style="66" customWidth="1"/>
    <col min="1307" max="1307" width="9.140625" style="66" customWidth="1"/>
    <col min="1308" max="1308" width="9.28515625" style="66" bestFit="1" customWidth="1"/>
    <col min="1309" max="1309" width="9.7109375" style="66" bestFit="1" customWidth="1"/>
    <col min="1310" max="1536" width="8.7109375" style="66"/>
    <col min="1537" max="1537" width="12.5703125" style="66" customWidth="1"/>
    <col min="1538" max="1538" width="21.28515625" style="66" customWidth="1"/>
    <col min="1539" max="1540" width="11.85546875" style="66" customWidth="1"/>
    <col min="1541" max="1554" width="12" style="66" customWidth="1"/>
    <col min="1555" max="1555" width="13.140625" style="66" customWidth="1"/>
    <col min="1556" max="1559" width="10.5703125" style="66" customWidth="1"/>
    <col min="1560" max="1560" width="9.140625" style="66" customWidth="1"/>
    <col min="1561" max="1562" width="10.5703125" style="66" customWidth="1"/>
    <col min="1563" max="1563" width="9.140625" style="66" customWidth="1"/>
    <col min="1564" max="1564" width="9.28515625" style="66" bestFit="1" customWidth="1"/>
    <col min="1565" max="1565" width="9.7109375" style="66" bestFit="1" customWidth="1"/>
    <col min="1566" max="1792" width="8.7109375" style="66"/>
    <col min="1793" max="1793" width="12.5703125" style="66" customWidth="1"/>
    <col min="1794" max="1794" width="21.28515625" style="66" customWidth="1"/>
    <col min="1795" max="1796" width="11.85546875" style="66" customWidth="1"/>
    <col min="1797" max="1810" width="12" style="66" customWidth="1"/>
    <col min="1811" max="1811" width="13.140625" style="66" customWidth="1"/>
    <col min="1812" max="1815" width="10.5703125" style="66" customWidth="1"/>
    <col min="1816" max="1816" width="9.140625" style="66" customWidth="1"/>
    <col min="1817" max="1818" width="10.5703125" style="66" customWidth="1"/>
    <col min="1819" max="1819" width="9.140625" style="66" customWidth="1"/>
    <col min="1820" max="1820" width="9.28515625" style="66" bestFit="1" customWidth="1"/>
    <col min="1821" max="1821" width="9.7109375" style="66" bestFit="1" customWidth="1"/>
    <col min="1822" max="2048" width="8.7109375" style="66"/>
    <col min="2049" max="2049" width="12.5703125" style="66" customWidth="1"/>
    <col min="2050" max="2050" width="21.28515625" style="66" customWidth="1"/>
    <col min="2051" max="2052" width="11.85546875" style="66" customWidth="1"/>
    <col min="2053" max="2066" width="12" style="66" customWidth="1"/>
    <col min="2067" max="2067" width="13.140625" style="66" customWidth="1"/>
    <col min="2068" max="2071" width="10.5703125" style="66" customWidth="1"/>
    <col min="2072" max="2072" width="9.140625" style="66" customWidth="1"/>
    <col min="2073" max="2074" width="10.5703125" style="66" customWidth="1"/>
    <col min="2075" max="2075" width="9.140625" style="66" customWidth="1"/>
    <col min="2076" max="2076" width="9.28515625" style="66" bestFit="1" customWidth="1"/>
    <col min="2077" max="2077" width="9.7109375" style="66" bestFit="1" customWidth="1"/>
    <col min="2078" max="2304" width="8.7109375" style="66"/>
    <col min="2305" max="2305" width="12.5703125" style="66" customWidth="1"/>
    <col min="2306" max="2306" width="21.28515625" style="66" customWidth="1"/>
    <col min="2307" max="2308" width="11.85546875" style="66" customWidth="1"/>
    <col min="2309" max="2322" width="12" style="66" customWidth="1"/>
    <col min="2323" max="2323" width="13.140625" style="66" customWidth="1"/>
    <col min="2324" max="2327" width="10.5703125" style="66" customWidth="1"/>
    <col min="2328" max="2328" width="9.140625" style="66" customWidth="1"/>
    <col min="2329" max="2330" width="10.5703125" style="66" customWidth="1"/>
    <col min="2331" max="2331" width="9.140625" style="66" customWidth="1"/>
    <col min="2332" max="2332" width="9.28515625" style="66" bestFit="1" customWidth="1"/>
    <col min="2333" max="2333" width="9.7109375" style="66" bestFit="1" customWidth="1"/>
    <col min="2334" max="2560" width="8.7109375" style="66"/>
    <col min="2561" max="2561" width="12.5703125" style="66" customWidth="1"/>
    <col min="2562" max="2562" width="21.28515625" style="66" customWidth="1"/>
    <col min="2563" max="2564" width="11.85546875" style="66" customWidth="1"/>
    <col min="2565" max="2578" width="12" style="66" customWidth="1"/>
    <col min="2579" max="2579" width="13.140625" style="66" customWidth="1"/>
    <col min="2580" max="2583" width="10.5703125" style="66" customWidth="1"/>
    <col min="2584" max="2584" width="9.140625" style="66" customWidth="1"/>
    <col min="2585" max="2586" width="10.5703125" style="66" customWidth="1"/>
    <col min="2587" max="2587" width="9.140625" style="66" customWidth="1"/>
    <col min="2588" max="2588" width="9.28515625" style="66" bestFit="1" customWidth="1"/>
    <col min="2589" max="2589" width="9.7109375" style="66" bestFit="1" customWidth="1"/>
    <col min="2590" max="2816" width="8.7109375" style="66"/>
    <col min="2817" max="2817" width="12.5703125" style="66" customWidth="1"/>
    <col min="2818" max="2818" width="21.28515625" style="66" customWidth="1"/>
    <col min="2819" max="2820" width="11.85546875" style="66" customWidth="1"/>
    <col min="2821" max="2834" width="12" style="66" customWidth="1"/>
    <col min="2835" max="2835" width="13.140625" style="66" customWidth="1"/>
    <col min="2836" max="2839" width="10.5703125" style="66" customWidth="1"/>
    <col min="2840" max="2840" width="9.140625" style="66" customWidth="1"/>
    <col min="2841" max="2842" width="10.5703125" style="66" customWidth="1"/>
    <col min="2843" max="2843" width="9.140625" style="66" customWidth="1"/>
    <col min="2844" max="2844" width="9.28515625" style="66" bestFit="1" customWidth="1"/>
    <col min="2845" max="2845" width="9.7109375" style="66" bestFit="1" customWidth="1"/>
    <col min="2846" max="3072" width="8.7109375" style="66"/>
    <col min="3073" max="3073" width="12.5703125" style="66" customWidth="1"/>
    <col min="3074" max="3074" width="21.28515625" style="66" customWidth="1"/>
    <col min="3075" max="3076" width="11.85546875" style="66" customWidth="1"/>
    <col min="3077" max="3090" width="12" style="66" customWidth="1"/>
    <col min="3091" max="3091" width="13.140625" style="66" customWidth="1"/>
    <col min="3092" max="3095" width="10.5703125" style="66" customWidth="1"/>
    <col min="3096" max="3096" width="9.140625" style="66" customWidth="1"/>
    <col min="3097" max="3098" width="10.5703125" style="66" customWidth="1"/>
    <col min="3099" max="3099" width="9.140625" style="66" customWidth="1"/>
    <col min="3100" max="3100" width="9.28515625" style="66" bestFit="1" customWidth="1"/>
    <col min="3101" max="3101" width="9.7109375" style="66" bestFit="1" customWidth="1"/>
    <col min="3102" max="3328" width="8.7109375" style="66"/>
    <col min="3329" max="3329" width="12.5703125" style="66" customWidth="1"/>
    <col min="3330" max="3330" width="21.28515625" style="66" customWidth="1"/>
    <col min="3331" max="3332" width="11.85546875" style="66" customWidth="1"/>
    <col min="3333" max="3346" width="12" style="66" customWidth="1"/>
    <col min="3347" max="3347" width="13.140625" style="66" customWidth="1"/>
    <col min="3348" max="3351" width="10.5703125" style="66" customWidth="1"/>
    <col min="3352" max="3352" width="9.140625" style="66" customWidth="1"/>
    <col min="3353" max="3354" width="10.5703125" style="66" customWidth="1"/>
    <col min="3355" max="3355" width="9.140625" style="66" customWidth="1"/>
    <col min="3356" max="3356" width="9.28515625" style="66" bestFit="1" customWidth="1"/>
    <col min="3357" max="3357" width="9.7109375" style="66" bestFit="1" customWidth="1"/>
    <col min="3358" max="3584" width="8.7109375" style="66"/>
    <col min="3585" max="3585" width="12.5703125" style="66" customWidth="1"/>
    <col min="3586" max="3586" width="21.28515625" style="66" customWidth="1"/>
    <col min="3587" max="3588" width="11.85546875" style="66" customWidth="1"/>
    <col min="3589" max="3602" width="12" style="66" customWidth="1"/>
    <col min="3603" max="3603" width="13.140625" style="66" customWidth="1"/>
    <col min="3604" max="3607" width="10.5703125" style="66" customWidth="1"/>
    <col min="3608" max="3608" width="9.140625" style="66" customWidth="1"/>
    <col min="3609" max="3610" width="10.5703125" style="66" customWidth="1"/>
    <col min="3611" max="3611" width="9.140625" style="66" customWidth="1"/>
    <col min="3612" max="3612" width="9.28515625" style="66" bestFit="1" customWidth="1"/>
    <col min="3613" max="3613" width="9.7109375" style="66" bestFit="1" customWidth="1"/>
    <col min="3614" max="3840" width="8.7109375" style="66"/>
    <col min="3841" max="3841" width="12.5703125" style="66" customWidth="1"/>
    <col min="3842" max="3842" width="21.28515625" style="66" customWidth="1"/>
    <col min="3843" max="3844" width="11.85546875" style="66" customWidth="1"/>
    <col min="3845" max="3858" width="12" style="66" customWidth="1"/>
    <col min="3859" max="3859" width="13.140625" style="66" customWidth="1"/>
    <col min="3860" max="3863" width="10.5703125" style="66" customWidth="1"/>
    <col min="3864" max="3864" width="9.140625" style="66" customWidth="1"/>
    <col min="3865" max="3866" width="10.5703125" style="66" customWidth="1"/>
    <col min="3867" max="3867" width="9.140625" style="66" customWidth="1"/>
    <col min="3868" max="3868" width="9.28515625" style="66" bestFit="1" customWidth="1"/>
    <col min="3869" max="3869" width="9.7109375" style="66" bestFit="1" customWidth="1"/>
    <col min="3870" max="4096" width="8.7109375" style="66"/>
    <col min="4097" max="4097" width="12.5703125" style="66" customWidth="1"/>
    <col min="4098" max="4098" width="21.28515625" style="66" customWidth="1"/>
    <col min="4099" max="4100" width="11.85546875" style="66" customWidth="1"/>
    <col min="4101" max="4114" width="12" style="66" customWidth="1"/>
    <col min="4115" max="4115" width="13.140625" style="66" customWidth="1"/>
    <col min="4116" max="4119" width="10.5703125" style="66" customWidth="1"/>
    <col min="4120" max="4120" width="9.140625" style="66" customWidth="1"/>
    <col min="4121" max="4122" width="10.5703125" style="66" customWidth="1"/>
    <col min="4123" max="4123" width="9.140625" style="66" customWidth="1"/>
    <col min="4124" max="4124" width="9.28515625" style="66" bestFit="1" customWidth="1"/>
    <col min="4125" max="4125" width="9.7109375" style="66" bestFit="1" customWidth="1"/>
    <col min="4126" max="4352" width="8.7109375" style="66"/>
    <col min="4353" max="4353" width="12.5703125" style="66" customWidth="1"/>
    <col min="4354" max="4354" width="21.28515625" style="66" customWidth="1"/>
    <col min="4355" max="4356" width="11.85546875" style="66" customWidth="1"/>
    <col min="4357" max="4370" width="12" style="66" customWidth="1"/>
    <col min="4371" max="4371" width="13.140625" style="66" customWidth="1"/>
    <col min="4372" max="4375" width="10.5703125" style="66" customWidth="1"/>
    <col min="4376" max="4376" width="9.140625" style="66" customWidth="1"/>
    <col min="4377" max="4378" width="10.5703125" style="66" customWidth="1"/>
    <col min="4379" max="4379" width="9.140625" style="66" customWidth="1"/>
    <col min="4380" max="4380" width="9.28515625" style="66" bestFit="1" customWidth="1"/>
    <col min="4381" max="4381" width="9.7109375" style="66" bestFit="1" customWidth="1"/>
    <col min="4382" max="4608" width="8.7109375" style="66"/>
    <col min="4609" max="4609" width="12.5703125" style="66" customWidth="1"/>
    <col min="4610" max="4610" width="21.28515625" style="66" customWidth="1"/>
    <col min="4611" max="4612" width="11.85546875" style="66" customWidth="1"/>
    <col min="4613" max="4626" width="12" style="66" customWidth="1"/>
    <col min="4627" max="4627" width="13.140625" style="66" customWidth="1"/>
    <col min="4628" max="4631" width="10.5703125" style="66" customWidth="1"/>
    <col min="4632" max="4632" width="9.140625" style="66" customWidth="1"/>
    <col min="4633" max="4634" width="10.5703125" style="66" customWidth="1"/>
    <col min="4635" max="4635" width="9.140625" style="66" customWidth="1"/>
    <col min="4636" max="4636" width="9.28515625" style="66" bestFit="1" customWidth="1"/>
    <col min="4637" max="4637" width="9.7109375" style="66" bestFit="1" customWidth="1"/>
    <col min="4638" max="4864" width="8.7109375" style="66"/>
    <col min="4865" max="4865" width="12.5703125" style="66" customWidth="1"/>
    <col min="4866" max="4866" width="21.28515625" style="66" customWidth="1"/>
    <col min="4867" max="4868" width="11.85546875" style="66" customWidth="1"/>
    <col min="4869" max="4882" width="12" style="66" customWidth="1"/>
    <col min="4883" max="4883" width="13.140625" style="66" customWidth="1"/>
    <col min="4884" max="4887" width="10.5703125" style="66" customWidth="1"/>
    <col min="4888" max="4888" width="9.140625" style="66" customWidth="1"/>
    <col min="4889" max="4890" width="10.5703125" style="66" customWidth="1"/>
    <col min="4891" max="4891" width="9.140625" style="66" customWidth="1"/>
    <col min="4892" max="4892" width="9.28515625" style="66" bestFit="1" customWidth="1"/>
    <col min="4893" max="4893" width="9.7109375" style="66" bestFit="1" customWidth="1"/>
    <col min="4894" max="5120" width="8.7109375" style="66"/>
    <col min="5121" max="5121" width="12.5703125" style="66" customWidth="1"/>
    <col min="5122" max="5122" width="21.28515625" style="66" customWidth="1"/>
    <col min="5123" max="5124" width="11.85546875" style="66" customWidth="1"/>
    <col min="5125" max="5138" width="12" style="66" customWidth="1"/>
    <col min="5139" max="5139" width="13.140625" style="66" customWidth="1"/>
    <col min="5140" max="5143" width="10.5703125" style="66" customWidth="1"/>
    <col min="5144" max="5144" width="9.140625" style="66" customWidth="1"/>
    <col min="5145" max="5146" width="10.5703125" style="66" customWidth="1"/>
    <col min="5147" max="5147" width="9.140625" style="66" customWidth="1"/>
    <col min="5148" max="5148" width="9.28515625" style="66" bestFit="1" customWidth="1"/>
    <col min="5149" max="5149" width="9.7109375" style="66" bestFit="1" customWidth="1"/>
    <col min="5150" max="5376" width="8.7109375" style="66"/>
    <col min="5377" max="5377" width="12.5703125" style="66" customWidth="1"/>
    <col min="5378" max="5378" width="21.28515625" style="66" customWidth="1"/>
    <col min="5379" max="5380" width="11.85546875" style="66" customWidth="1"/>
    <col min="5381" max="5394" width="12" style="66" customWidth="1"/>
    <col min="5395" max="5395" width="13.140625" style="66" customWidth="1"/>
    <col min="5396" max="5399" width="10.5703125" style="66" customWidth="1"/>
    <col min="5400" max="5400" width="9.140625" style="66" customWidth="1"/>
    <col min="5401" max="5402" width="10.5703125" style="66" customWidth="1"/>
    <col min="5403" max="5403" width="9.140625" style="66" customWidth="1"/>
    <col min="5404" max="5404" width="9.28515625" style="66" bestFit="1" customWidth="1"/>
    <col min="5405" max="5405" width="9.7109375" style="66" bestFit="1" customWidth="1"/>
    <col min="5406" max="5632" width="8.7109375" style="66"/>
    <col min="5633" max="5633" width="12.5703125" style="66" customWidth="1"/>
    <col min="5634" max="5634" width="21.28515625" style="66" customWidth="1"/>
    <col min="5635" max="5636" width="11.85546875" style="66" customWidth="1"/>
    <col min="5637" max="5650" width="12" style="66" customWidth="1"/>
    <col min="5651" max="5651" width="13.140625" style="66" customWidth="1"/>
    <col min="5652" max="5655" width="10.5703125" style="66" customWidth="1"/>
    <col min="5656" max="5656" width="9.140625" style="66" customWidth="1"/>
    <col min="5657" max="5658" width="10.5703125" style="66" customWidth="1"/>
    <col min="5659" max="5659" width="9.140625" style="66" customWidth="1"/>
    <col min="5660" max="5660" width="9.28515625" style="66" bestFit="1" customWidth="1"/>
    <col min="5661" max="5661" width="9.7109375" style="66" bestFit="1" customWidth="1"/>
    <col min="5662" max="5888" width="8.7109375" style="66"/>
    <col min="5889" max="5889" width="12.5703125" style="66" customWidth="1"/>
    <col min="5890" max="5890" width="21.28515625" style="66" customWidth="1"/>
    <col min="5891" max="5892" width="11.85546875" style="66" customWidth="1"/>
    <col min="5893" max="5906" width="12" style="66" customWidth="1"/>
    <col min="5907" max="5907" width="13.140625" style="66" customWidth="1"/>
    <col min="5908" max="5911" width="10.5703125" style="66" customWidth="1"/>
    <col min="5912" max="5912" width="9.140625" style="66" customWidth="1"/>
    <col min="5913" max="5914" width="10.5703125" style="66" customWidth="1"/>
    <col min="5915" max="5915" width="9.140625" style="66" customWidth="1"/>
    <col min="5916" max="5916" width="9.28515625" style="66" bestFit="1" customWidth="1"/>
    <col min="5917" max="5917" width="9.7109375" style="66" bestFit="1" customWidth="1"/>
    <col min="5918" max="6144" width="8.7109375" style="66"/>
    <col min="6145" max="6145" width="12.5703125" style="66" customWidth="1"/>
    <col min="6146" max="6146" width="21.28515625" style="66" customWidth="1"/>
    <col min="6147" max="6148" width="11.85546875" style="66" customWidth="1"/>
    <col min="6149" max="6162" width="12" style="66" customWidth="1"/>
    <col min="6163" max="6163" width="13.140625" style="66" customWidth="1"/>
    <col min="6164" max="6167" width="10.5703125" style="66" customWidth="1"/>
    <col min="6168" max="6168" width="9.140625" style="66" customWidth="1"/>
    <col min="6169" max="6170" width="10.5703125" style="66" customWidth="1"/>
    <col min="6171" max="6171" width="9.140625" style="66" customWidth="1"/>
    <col min="6172" max="6172" width="9.28515625" style="66" bestFit="1" customWidth="1"/>
    <col min="6173" max="6173" width="9.7109375" style="66" bestFit="1" customWidth="1"/>
    <col min="6174" max="6400" width="8.7109375" style="66"/>
    <col min="6401" max="6401" width="12.5703125" style="66" customWidth="1"/>
    <col min="6402" max="6402" width="21.28515625" style="66" customWidth="1"/>
    <col min="6403" max="6404" width="11.85546875" style="66" customWidth="1"/>
    <col min="6405" max="6418" width="12" style="66" customWidth="1"/>
    <col min="6419" max="6419" width="13.140625" style="66" customWidth="1"/>
    <col min="6420" max="6423" width="10.5703125" style="66" customWidth="1"/>
    <col min="6424" max="6424" width="9.140625" style="66" customWidth="1"/>
    <col min="6425" max="6426" width="10.5703125" style="66" customWidth="1"/>
    <col min="6427" max="6427" width="9.140625" style="66" customWidth="1"/>
    <col min="6428" max="6428" width="9.28515625" style="66" bestFit="1" customWidth="1"/>
    <col min="6429" max="6429" width="9.7109375" style="66" bestFit="1" customWidth="1"/>
    <col min="6430" max="6656" width="8.7109375" style="66"/>
    <col min="6657" max="6657" width="12.5703125" style="66" customWidth="1"/>
    <col min="6658" max="6658" width="21.28515625" style="66" customWidth="1"/>
    <col min="6659" max="6660" width="11.85546875" style="66" customWidth="1"/>
    <col min="6661" max="6674" width="12" style="66" customWidth="1"/>
    <col min="6675" max="6675" width="13.140625" style="66" customWidth="1"/>
    <col min="6676" max="6679" width="10.5703125" style="66" customWidth="1"/>
    <col min="6680" max="6680" width="9.140625" style="66" customWidth="1"/>
    <col min="6681" max="6682" width="10.5703125" style="66" customWidth="1"/>
    <col min="6683" max="6683" width="9.140625" style="66" customWidth="1"/>
    <col min="6684" max="6684" width="9.28515625" style="66" bestFit="1" customWidth="1"/>
    <col min="6685" max="6685" width="9.7109375" style="66" bestFit="1" customWidth="1"/>
    <col min="6686" max="6912" width="8.7109375" style="66"/>
    <col min="6913" max="6913" width="12.5703125" style="66" customWidth="1"/>
    <col min="6914" max="6914" width="21.28515625" style="66" customWidth="1"/>
    <col min="6915" max="6916" width="11.85546875" style="66" customWidth="1"/>
    <col min="6917" max="6930" width="12" style="66" customWidth="1"/>
    <col min="6931" max="6931" width="13.140625" style="66" customWidth="1"/>
    <col min="6932" max="6935" width="10.5703125" style="66" customWidth="1"/>
    <col min="6936" max="6936" width="9.140625" style="66" customWidth="1"/>
    <col min="6937" max="6938" width="10.5703125" style="66" customWidth="1"/>
    <col min="6939" max="6939" width="9.140625" style="66" customWidth="1"/>
    <col min="6940" max="6940" width="9.28515625" style="66" bestFit="1" customWidth="1"/>
    <col min="6941" max="6941" width="9.7109375" style="66" bestFit="1" customWidth="1"/>
    <col min="6942" max="7168" width="8.7109375" style="66"/>
    <col min="7169" max="7169" width="12.5703125" style="66" customWidth="1"/>
    <col min="7170" max="7170" width="21.28515625" style="66" customWidth="1"/>
    <col min="7171" max="7172" width="11.85546875" style="66" customWidth="1"/>
    <col min="7173" max="7186" width="12" style="66" customWidth="1"/>
    <col min="7187" max="7187" width="13.140625" style="66" customWidth="1"/>
    <col min="7188" max="7191" width="10.5703125" style="66" customWidth="1"/>
    <col min="7192" max="7192" width="9.140625" style="66" customWidth="1"/>
    <col min="7193" max="7194" width="10.5703125" style="66" customWidth="1"/>
    <col min="7195" max="7195" width="9.140625" style="66" customWidth="1"/>
    <col min="7196" max="7196" width="9.28515625" style="66" bestFit="1" customWidth="1"/>
    <col min="7197" max="7197" width="9.7109375" style="66" bestFit="1" customWidth="1"/>
    <col min="7198" max="7424" width="8.7109375" style="66"/>
    <col min="7425" max="7425" width="12.5703125" style="66" customWidth="1"/>
    <col min="7426" max="7426" width="21.28515625" style="66" customWidth="1"/>
    <col min="7427" max="7428" width="11.85546875" style="66" customWidth="1"/>
    <col min="7429" max="7442" width="12" style="66" customWidth="1"/>
    <col min="7443" max="7443" width="13.140625" style="66" customWidth="1"/>
    <col min="7444" max="7447" width="10.5703125" style="66" customWidth="1"/>
    <col min="7448" max="7448" width="9.140625" style="66" customWidth="1"/>
    <col min="7449" max="7450" width="10.5703125" style="66" customWidth="1"/>
    <col min="7451" max="7451" width="9.140625" style="66" customWidth="1"/>
    <col min="7452" max="7452" width="9.28515625" style="66" bestFit="1" customWidth="1"/>
    <col min="7453" max="7453" width="9.7109375" style="66" bestFit="1" customWidth="1"/>
    <col min="7454" max="7680" width="8.7109375" style="66"/>
    <col min="7681" max="7681" width="12.5703125" style="66" customWidth="1"/>
    <col min="7682" max="7682" width="21.28515625" style="66" customWidth="1"/>
    <col min="7683" max="7684" width="11.85546875" style="66" customWidth="1"/>
    <col min="7685" max="7698" width="12" style="66" customWidth="1"/>
    <col min="7699" max="7699" width="13.140625" style="66" customWidth="1"/>
    <col min="7700" max="7703" width="10.5703125" style="66" customWidth="1"/>
    <col min="7704" max="7704" width="9.140625" style="66" customWidth="1"/>
    <col min="7705" max="7706" width="10.5703125" style="66" customWidth="1"/>
    <col min="7707" max="7707" width="9.140625" style="66" customWidth="1"/>
    <col min="7708" max="7708" width="9.28515625" style="66" bestFit="1" customWidth="1"/>
    <col min="7709" max="7709" width="9.7109375" style="66" bestFit="1" customWidth="1"/>
    <col min="7710" max="7936" width="8.7109375" style="66"/>
    <col min="7937" max="7937" width="12.5703125" style="66" customWidth="1"/>
    <col min="7938" max="7938" width="21.28515625" style="66" customWidth="1"/>
    <col min="7939" max="7940" width="11.85546875" style="66" customWidth="1"/>
    <col min="7941" max="7954" width="12" style="66" customWidth="1"/>
    <col min="7955" max="7955" width="13.140625" style="66" customWidth="1"/>
    <col min="7956" max="7959" width="10.5703125" style="66" customWidth="1"/>
    <col min="7960" max="7960" width="9.140625" style="66" customWidth="1"/>
    <col min="7961" max="7962" width="10.5703125" style="66" customWidth="1"/>
    <col min="7963" max="7963" width="9.140625" style="66" customWidth="1"/>
    <col min="7964" max="7964" width="9.28515625" style="66" bestFit="1" customWidth="1"/>
    <col min="7965" max="7965" width="9.7109375" style="66" bestFit="1" customWidth="1"/>
    <col min="7966" max="8192" width="8.7109375" style="66"/>
    <col min="8193" max="8193" width="12.5703125" style="66" customWidth="1"/>
    <col min="8194" max="8194" width="21.28515625" style="66" customWidth="1"/>
    <col min="8195" max="8196" width="11.85546875" style="66" customWidth="1"/>
    <col min="8197" max="8210" width="12" style="66" customWidth="1"/>
    <col min="8211" max="8211" width="13.140625" style="66" customWidth="1"/>
    <col min="8212" max="8215" width="10.5703125" style="66" customWidth="1"/>
    <col min="8216" max="8216" width="9.140625" style="66" customWidth="1"/>
    <col min="8217" max="8218" width="10.5703125" style="66" customWidth="1"/>
    <col min="8219" max="8219" width="9.140625" style="66" customWidth="1"/>
    <col min="8220" max="8220" width="9.28515625" style="66" bestFit="1" customWidth="1"/>
    <col min="8221" max="8221" width="9.7109375" style="66" bestFit="1" customWidth="1"/>
    <col min="8222" max="8448" width="8.7109375" style="66"/>
    <col min="8449" max="8449" width="12.5703125" style="66" customWidth="1"/>
    <col min="8450" max="8450" width="21.28515625" style="66" customWidth="1"/>
    <col min="8451" max="8452" width="11.85546875" style="66" customWidth="1"/>
    <col min="8453" max="8466" width="12" style="66" customWidth="1"/>
    <col min="8467" max="8467" width="13.140625" style="66" customWidth="1"/>
    <col min="8468" max="8471" width="10.5703125" style="66" customWidth="1"/>
    <col min="8472" max="8472" width="9.140625" style="66" customWidth="1"/>
    <col min="8473" max="8474" width="10.5703125" style="66" customWidth="1"/>
    <col min="8475" max="8475" width="9.140625" style="66" customWidth="1"/>
    <col min="8476" max="8476" width="9.28515625" style="66" bestFit="1" customWidth="1"/>
    <col min="8477" max="8477" width="9.7109375" style="66" bestFit="1" customWidth="1"/>
    <col min="8478" max="8704" width="8.7109375" style="66"/>
    <col min="8705" max="8705" width="12.5703125" style="66" customWidth="1"/>
    <col min="8706" max="8706" width="21.28515625" style="66" customWidth="1"/>
    <col min="8707" max="8708" width="11.85546875" style="66" customWidth="1"/>
    <col min="8709" max="8722" width="12" style="66" customWidth="1"/>
    <col min="8723" max="8723" width="13.140625" style="66" customWidth="1"/>
    <col min="8724" max="8727" width="10.5703125" style="66" customWidth="1"/>
    <col min="8728" max="8728" width="9.140625" style="66" customWidth="1"/>
    <col min="8729" max="8730" width="10.5703125" style="66" customWidth="1"/>
    <col min="8731" max="8731" width="9.140625" style="66" customWidth="1"/>
    <col min="8732" max="8732" width="9.28515625" style="66" bestFit="1" customWidth="1"/>
    <col min="8733" max="8733" width="9.7109375" style="66" bestFit="1" customWidth="1"/>
    <col min="8734" max="8960" width="8.7109375" style="66"/>
    <col min="8961" max="8961" width="12.5703125" style="66" customWidth="1"/>
    <col min="8962" max="8962" width="21.28515625" style="66" customWidth="1"/>
    <col min="8963" max="8964" width="11.85546875" style="66" customWidth="1"/>
    <col min="8965" max="8978" width="12" style="66" customWidth="1"/>
    <col min="8979" max="8979" width="13.140625" style="66" customWidth="1"/>
    <col min="8980" max="8983" width="10.5703125" style="66" customWidth="1"/>
    <col min="8984" max="8984" width="9.140625" style="66" customWidth="1"/>
    <col min="8985" max="8986" width="10.5703125" style="66" customWidth="1"/>
    <col min="8987" max="8987" width="9.140625" style="66" customWidth="1"/>
    <col min="8988" max="8988" width="9.28515625" style="66" bestFit="1" customWidth="1"/>
    <col min="8989" max="8989" width="9.7109375" style="66" bestFit="1" customWidth="1"/>
    <col min="8990" max="9216" width="8.7109375" style="66"/>
    <col min="9217" max="9217" width="12.5703125" style="66" customWidth="1"/>
    <col min="9218" max="9218" width="21.28515625" style="66" customWidth="1"/>
    <col min="9219" max="9220" width="11.85546875" style="66" customWidth="1"/>
    <col min="9221" max="9234" width="12" style="66" customWidth="1"/>
    <col min="9235" max="9235" width="13.140625" style="66" customWidth="1"/>
    <col min="9236" max="9239" width="10.5703125" style="66" customWidth="1"/>
    <col min="9240" max="9240" width="9.140625" style="66" customWidth="1"/>
    <col min="9241" max="9242" width="10.5703125" style="66" customWidth="1"/>
    <col min="9243" max="9243" width="9.140625" style="66" customWidth="1"/>
    <col min="9244" max="9244" width="9.28515625" style="66" bestFit="1" customWidth="1"/>
    <col min="9245" max="9245" width="9.7109375" style="66" bestFit="1" customWidth="1"/>
    <col min="9246" max="9472" width="8.7109375" style="66"/>
    <col min="9473" max="9473" width="12.5703125" style="66" customWidth="1"/>
    <col min="9474" max="9474" width="21.28515625" style="66" customWidth="1"/>
    <col min="9475" max="9476" width="11.85546875" style="66" customWidth="1"/>
    <col min="9477" max="9490" width="12" style="66" customWidth="1"/>
    <col min="9491" max="9491" width="13.140625" style="66" customWidth="1"/>
    <col min="9492" max="9495" width="10.5703125" style="66" customWidth="1"/>
    <col min="9496" max="9496" width="9.140625" style="66" customWidth="1"/>
    <col min="9497" max="9498" width="10.5703125" style="66" customWidth="1"/>
    <col min="9499" max="9499" width="9.140625" style="66" customWidth="1"/>
    <col min="9500" max="9500" width="9.28515625" style="66" bestFit="1" customWidth="1"/>
    <col min="9501" max="9501" width="9.7109375" style="66" bestFit="1" customWidth="1"/>
    <col min="9502" max="9728" width="8.7109375" style="66"/>
    <col min="9729" max="9729" width="12.5703125" style="66" customWidth="1"/>
    <col min="9730" max="9730" width="21.28515625" style="66" customWidth="1"/>
    <col min="9731" max="9732" width="11.85546875" style="66" customWidth="1"/>
    <col min="9733" max="9746" width="12" style="66" customWidth="1"/>
    <col min="9747" max="9747" width="13.140625" style="66" customWidth="1"/>
    <col min="9748" max="9751" width="10.5703125" style="66" customWidth="1"/>
    <col min="9752" max="9752" width="9.140625" style="66" customWidth="1"/>
    <col min="9753" max="9754" width="10.5703125" style="66" customWidth="1"/>
    <col min="9755" max="9755" width="9.140625" style="66" customWidth="1"/>
    <col min="9756" max="9756" width="9.28515625" style="66" bestFit="1" customWidth="1"/>
    <col min="9757" max="9757" width="9.7109375" style="66" bestFit="1" customWidth="1"/>
    <col min="9758" max="9984" width="8.7109375" style="66"/>
    <col min="9985" max="9985" width="12.5703125" style="66" customWidth="1"/>
    <col min="9986" max="9986" width="21.28515625" style="66" customWidth="1"/>
    <col min="9987" max="9988" width="11.85546875" style="66" customWidth="1"/>
    <col min="9989" max="10002" width="12" style="66" customWidth="1"/>
    <col min="10003" max="10003" width="13.140625" style="66" customWidth="1"/>
    <col min="10004" max="10007" width="10.5703125" style="66" customWidth="1"/>
    <col min="10008" max="10008" width="9.140625" style="66" customWidth="1"/>
    <col min="10009" max="10010" width="10.5703125" style="66" customWidth="1"/>
    <col min="10011" max="10011" width="9.140625" style="66" customWidth="1"/>
    <col min="10012" max="10012" width="9.28515625" style="66" bestFit="1" customWidth="1"/>
    <col min="10013" max="10013" width="9.7109375" style="66" bestFit="1" customWidth="1"/>
    <col min="10014" max="10240" width="8.7109375" style="66"/>
    <col min="10241" max="10241" width="12.5703125" style="66" customWidth="1"/>
    <col min="10242" max="10242" width="21.28515625" style="66" customWidth="1"/>
    <col min="10243" max="10244" width="11.85546875" style="66" customWidth="1"/>
    <col min="10245" max="10258" width="12" style="66" customWidth="1"/>
    <col min="10259" max="10259" width="13.140625" style="66" customWidth="1"/>
    <col min="10260" max="10263" width="10.5703125" style="66" customWidth="1"/>
    <col min="10264" max="10264" width="9.140625" style="66" customWidth="1"/>
    <col min="10265" max="10266" width="10.5703125" style="66" customWidth="1"/>
    <col min="10267" max="10267" width="9.140625" style="66" customWidth="1"/>
    <col min="10268" max="10268" width="9.28515625" style="66" bestFit="1" customWidth="1"/>
    <col min="10269" max="10269" width="9.7109375" style="66" bestFit="1" customWidth="1"/>
    <col min="10270" max="10496" width="8.7109375" style="66"/>
    <col min="10497" max="10497" width="12.5703125" style="66" customWidth="1"/>
    <col min="10498" max="10498" width="21.28515625" style="66" customWidth="1"/>
    <col min="10499" max="10500" width="11.85546875" style="66" customWidth="1"/>
    <col min="10501" max="10514" width="12" style="66" customWidth="1"/>
    <col min="10515" max="10515" width="13.140625" style="66" customWidth="1"/>
    <col min="10516" max="10519" width="10.5703125" style="66" customWidth="1"/>
    <col min="10520" max="10520" width="9.140625" style="66" customWidth="1"/>
    <col min="10521" max="10522" width="10.5703125" style="66" customWidth="1"/>
    <col min="10523" max="10523" width="9.140625" style="66" customWidth="1"/>
    <col min="10524" max="10524" width="9.28515625" style="66" bestFit="1" customWidth="1"/>
    <col min="10525" max="10525" width="9.7109375" style="66" bestFit="1" customWidth="1"/>
    <col min="10526" max="10752" width="8.7109375" style="66"/>
    <col min="10753" max="10753" width="12.5703125" style="66" customWidth="1"/>
    <col min="10754" max="10754" width="21.28515625" style="66" customWidth="1"/>
    <col min="10755" max="10756" width="11.85546875" style="66" customWidth="1"/>
    <col min="10757" max="10770" width="12" style="66" customWidth="1"/>
    <col min="10771" max="10771" width="13.140625" style="66" customWidth="1"/>
    <col min="10772" max="10775" width="10.5703125" style="66" customWidth="1"/>
    <col min="10776" max="10776" width="9.140625" style="66" customWidth="1"/>
    <col min="10777" max="10778" width="10.5703125" style="66" customWidth="1"/>
    <col min="10779" max="10779" width="9.140625" style="66" customWidth="1"/>
    <col min="10780" max="10780" width="9.28515625" style="66" bestFit="1" customWidth="1"/>
    <col min="10781" max="10781" width="9.7109375" style="66" bestFit="1" customWidth="1"/>
    <col min="10782" max="11008" width="8.7109375" style="66"/>
    <col min="11009" max="11009" width="12.5703125" style="66" customWidth="1"/>
    <col min="11010" max="11010" width="21.28515625" style="66" customWidth="1"/>
    <col min="11011" max="11012" width="11.85546875" style="66" customWidth="1"/>
    <col min="11013" max="11026" width="12" style="66" customWidth="1"/>
    <col min="11027" max="11027" width="13.140625" style="66" customWidth="1"/>
    <col min="11028" max="11031" width="10.5703125" style="66" customWidth="1"/>
    <col min="11032" max="11032" width="9.140625" style="66" customWidth="1"/>
    <col min="11033" max="11034" width="10.5703125" style="66" customWidth="1"/>
    <col min="11035" max="11035" width="9.140625" style="66" customWidth="1"/>
    <col min="11036" max="11036" width="9.28515625" style="66" bestFit="1" customWidth="1"/>
    <col min="11037" max="11037" width="9.7109375" style="66" bestFit="1" customWidth="1"/>
    <col min="11038" max="11264" width="8.7109375" style="66"/>
    <col min="11265" max="11265" width="12.5703125" style="66" customWidth="1"/>
    <col min="11266" max="11266" width="21.28515625" style="66" customWidth="1"/>
    <col min="11267" max="11268" width="11.85546875" style="66" customWidth="1"/>
    <col min="11269" max="11282" width="12" style="66" customWidth="1"/>
    <col min="11283" max="11283" width="13.140625" style="66" customWidth="1"/>
    <col min="11284" max="11287" width="10.5703125" style="66" customWidth="1"/>
    <col min="11288" max="11288" width="9.140625" style="66" customWidth="1"/>
    <col min="11289" max="11290" width="10.5703125" style="66" customWidth="1"/>
    <col min="11291" max="11291" width="9.140625" style="66" customWidth="1"/>
    <col min="11292" max="11292" width="9.28515625" style="66" bestFit="1" customWidth="1"/>
    <col min="11293" max="11293" width="9.7109375" style="66" bestFit="1" customWidth="1"/>
    <col min="11294" max="11520" width="8.7109375" style="66"/>
    <col min="11521" max="11521" width="12.5703125" style="66" customWidth="1"/>
    <col min="11522" max="11522" width="21.28515625" style="66" customWidth="1"/>
    <col min="11523" max="11524" width="11.85546875" style="66" customWidth="1"/>
    <col min="11525" max="11538" width="12" style="66" customWidth="1"/>
    <col min="11539" max="11539" width="13.140625" style="66" customWidth="1"/>
    <col min="11540" max="11543" width="10.5703125" style="66" customWidth="1"/>
    <col min="11544" max="11544" width="9.140625" style="66" customWidth="1"/>
    <col min="11545" max="11546" width="10.5703125" style="66" customWidth="1"/>
    <col min="11547" max="11547" width="9.140625" style="66" customWidth="1"/>
    <col min="11548" max="11548" width="9.28515625" style="66" bestFit="1" customWidth="1"/>
    <col min="11549" max="11549" width="9.7109375" style="66" bestFit="1" customWidth="1"/>
    <col min="11550" max="11776" width="8.7109375" style="66"/>
    <col min="11777" max="11777" width="12.5703125" style="66" customWidth="1"/>
    <col min="11778" max="11778" width="21.28515625" style="66" customWidth="1"/>
    <col min="11779" max="11780" width="11.85546875" style="66" customWidth="1"/>
    <col min="11781" max="11794" width="12" style="66" customWidth="1"/>
    <col min="11795" max="11795" width="13.140625" style="66" customWidth="1"/>
    <col min="11796" max="11799" width="10.5703125" style="66" customWidth="1"/>
    <col min="11800" max="11800" width="9.140625" style="66" customWidth="1"/>
    <col min="11801" max="11802" width="10.5703125" style="66" customWidth="1"/>
    <col min="11803" max="11803" width="9.140625" style="66" customWidth="1"/>
    <col min="11804" max="11804" width="9.28515625" style="66" bestFit="1" customWidth="1"/>
    <col min="11805" max="11805" width="9.7109375" style="66" bestFit="1" customWidth="1"/>
    <col min="11806" max="12032" width="8.7109375" style="66"/>
    <col min="12033" max="12033" width="12.5703125" style="66" customWidth="1"/>
    <col min="12034" max="12034" width="21.28515625" style="66" customWidth="1"/>
    <col min="12035" max="12036" width="11.85546875" style="66" customWidth="1"/>
    <col min="12037" max="12050" width="12" style="66" customWidth="1"/>
    <col min="12051" max="12051" width="13.140625" style="66" customWidth="1"/>
    <col min="12052" max="12055" width="10.5703125" style="66" customWidth="1"/>
    <col min="12056" max="12056" width="9.140625" style="66" customWidth="1"/>
    <col min="12057" max="12058" width="10.5703125" style="66" customWidth="1"/>
    <col min="12059" max="12059" width="9.140625" style="66" customWidth="1"/>
    <col min="12060" max="12060" width="9.28515625" style="66" bestFit="1" customWidth="1"/>
    <col min="12061" max="12061" width="9.7109375" style="66" bestFit="1" customWidth="1"/>
    <col min="12062" max="12288" width="8.7109375" style="66"/>
    <col min="12289" max="12289" width="12.5703125" style="66" customWidth="1"/>
    <col min="12290" max="12290" width="21.28515625" style="66" customWidth="1"/>
    <col min="12291" max="12292" width="11.85546875" style="66" customWidth="1"/>
    <col min="12293" max="12306" width="12" style="66" customWidth="1"/>
    <col min="12307" max="12307" width="13.140625" style="66" customWidth="1"/>
    <col min="12308" max="12311" width="10.5703125" style="66" customWidth="1"/>
    <col min="12312" max="12312" width="9.140625" style="66" customWidth="1"/>
    <col min="12313" max="12314" width="10.5703125" style="66" customWidth="1"/>
    <col min="12315" max="12315" width="9.140625" style="66" customWidth="1"/>
    <col min="12316" max="12316" width="9.28515625" style="66" bestFit="1" customWidth="1"/>
    <col min="12317" max="12317" width="9.7109375" style="66" bestFit="1" customWidth="1"/>
    <col min="12318" max="12544" width="8.7109375" style="66"/>
    <col min="12545" max="12545" width="12.5703125" style="66" customWidth="1"/>
    <col min="12546" max="12546" width="21.28515625" style="66" customWidth="1"/>
    <col min="12547" max="12548" width="11.85546875" style="66" customWidth="1"/>
    <col min="12549" max="12562" width="12" style="66" customWidth="1"/>
    <col min="12563" max="12563" width="13.140625" style="66" customWidth="1"/>
    <col min="12564" max="12567" width="10.5703125" style="66" customWidth="1"/>
    <col min="12568" max="12568" width="9.140625" style="66" customWidth="1"/>
    <col min="12569" max="12570" width="10.5703125" style="66" customWidth="1"/>
    <col min="12571" max="12571" width="9.140625" style="66" customWidth="1"/>
    <col min="12572" max="12572" width="9.28515625" style="66" bestFit="1" customWidth="1"/>
    <col min="12573" max="12573" width="9.7109375" style="66" bestFit="1" customWidth="1"/>
    <col min="12574" max="12800" width="8.7109375" style="66"/>
    <col min="12801" max="12801" width="12.5703125" style="66" customWidth="1"/>
    <col min="12802" max="12802" width="21.28515625" style="66" customWidth="1"/>
    <col min="12803" max="12804" width="11.85546875" style="66" customWidth="1"/>
    <col min="12805" max="12818" width="12" style="66" customWidth="1"/>
    <col min="12819" max="12819" width="13.140625" style="66" customWidth="1"/>
    <col min="12820" max="12823" width="10.5703125" style="66" customWidth="1"/>
    <col min="12824" max="12824" width="9.140625" style="66" customWidth="1"/>
    <col min="12825" max="12826" width="10.5703125" style="66" customWidth="1"/>
    <col min="12827" max="12827" width="9.140625" style="66" customWidth="1"/>
    <col min="12828" max="12828" width="9.28515625" style="66" bestFit="1" customWidth="1"/>
    <col min="12829" max="12829" width="9.7109375" style="66" bestFit="1" customWidth="1"/>
    <col min="12830" max="13056" width="8.7109375" style="66"/>
    <col min="13057" max="13057" width="12.5703125" style="66" customWidth="1"/>
    <col min="13058" max="13058" width="21.28515625" style="66" customWidth="1"/>
    <col min="13059" max="13060" width="11.85546875" style="66" customWidth="1"/>
    <col min="13061" max="13074" width="12" style="66" customWidth="1"/>
    <col min="13075" max="13075" width="13.140625" style="66" customWidth="1"/>
    <col min="13076" max="13079" width="10.5703125" style="66" customWidth="1"/>
    <col min="13080" max="13080" width="9.140625" style="66" customWidth="1"/>
    <col min="13081" max="13082" width="10.5703125" style="66" customWidth="1"/>
    <col min="13083" max="13083" width="9.140625" style="66" customWidth="1"/>
    <col min="13084" max="13084" width="9.28515625" style="66" bestFit="1" customWidth="1"/>
    <col min="13085" max="13085" width="9.7109375" style="66" bestFit="1" customWidth="1"/>
    <col min="13086" max="13312" width="8.7109375" style="66"/>
    <col min="13313" max="13313" width="12.5703125" style="66" customWidth="1"/>
    <col min="13314" max="13314" width="21.28515625" style="66" customWidth="1"/>
    <col min="13315" max="13316" width="11.85546875" style="66" customWidth="1"/>
    <col min="13317" max="13330" width="12" style="66" customWidth="1"/>
    <col min="13331" max="13331" width="13.140625" style="66" customWidth="1"/>
    <col min="13332" max="13335" width="10.5703125" style="66" customWidth="1"/>
    <col min="13336" max="13336" width="9.140625" style="66" customWidth="1"/>
    <col min="13337" max="13338" width="10.5703125" style="66" customWidth="1"/>
    <col min="13339" max="13339" width="9.140625" style="66" customWidth="1"/>
    <col min="13340" max="13340" width="9.28515625" style="66" bestFit="1" customWidth="1"/>
    <col min="13341" max="13341" width="9.7109375" style="66" bestFit="1" customWidth="1"/>
    <col min="13342" max="13568" width="8.7109375" style="66"/>
    <col min="13569" max="13569" width="12.5703125" style="66" customWidth="1"/>
    <col min="13570" max="13570" width="21.28515625" style="66" customWidth="1"/>
    <col min="13571" max="13572" width="11.85546875" style="66" customWidth="1"/>
    <col min="13573" max="13586" width="12" style="66" customWidth="1"/>
    <col min="13587" max="13587" width="13.140625" style="66" customWidth="1"/>
    <col min="13588" max="13591" width="10.5703125" style="66" customWidth="1"/>
    <col min="13592" max="13592" width="9.140625" style="66" customWidth="1"/>
    <col min="13593" max="13594" width="10.5703125" style="66" customWidth="1"/>
    <col min="13595" max="13595" width="9.140625" style="66" customWidth="1"/>
    <col min="13596" max="13596" width="9.28515625" style="66" bestFit="1" customWidth="1"/>
    <col min="13597" max="13597" width="9.7109375" style="66" bestFit="1" customWidth="1"/>
    <col min="13598" max="13824" width="8.7109375" style="66"/>
    <col min="13825" max="13825" width="12.5703125" style="66" customWidth="1"/>
    <col min="13826" max="13826" width="21.28515625" style="66" customWidth="1"/>
    <col min="13827" max="13828" width="11.85546875" style="66" customWidth="1"/>
    <col min="13829" max="13842" width="12" style="66" customWidth="1"/>
    <col min="13843" max="13843" width="13.140625" style="66" customWidth="1"/>
    <col min="13844" max="13847" width="10.5703125" style="66" customWidth="1"/>
    <col min="13848" max="13848" width="9.140625" style="66" customWidth="1"/>
    <col min="13849" max="13850" width="10.5703125" style="66" customWidth="1"/>
    <col min="13851" max="13851" width="9.140625" style="66" customWidth="1"/>
    <col min="13852" max="13852" width="9.28515625" style="66" bestFit="1" customWidth="1"/>
    <col min="13853" max="13853" width="9.7109375" style="66" bestFit="1" customWidth="1"/>
    <col min="13854" max="14080" width="8.7109375" style="66"/>
    <col min="14081" max="14081" width="12.5703125" style="66" customWidth="1"/>
    <col min="14082" max="14082" width="21.28515625" style="66" customWidth="1"/>
    <col min="14083" max="14084" width="11.85546875" style="66" customWidth="1"/>
    <col min="14085" max="14098" width="12" style="66" customWidth="1"/>
    <col min="14099" max="14099" width="13.140625" style="66" customWidth="1"/>
    <col min="14100" max="14103" width="10.5703125" style="66" customWidth="1"/>
    <col min="14104" max="14104" width="9.140625" style="66" customWidth="1"/>
    <col min="14105" max="14106" width="10.5703125" style="66" customWidth="1"/>
    <col min="14107" max="14107" width="9.140625" style="66" customWidth="1"/>
    <col min="14108" max="14108" width="9.28515625" style="66" bestFit="1" customWidth="1"/>
    <col min="14109" max="14109" width="9.7109375" style="66" bestFit="1" customWidth="1"/>
    <col min="14110" max="14336" width="8.7109375" style="66"/>
    <col min="14337" max="14337" width="12.5703125" style="66" customWidth="1"/>
    <col min="14338" max="14338" width="21.28515625" style="66" customWidth="1"/>
    <col min="14339" max="14340" width="11.85546875" style="66" customWidth="1"/>
    <col min="14341" max="14354" width="12" style="66" customWidth="1"/>
    <col min="14355" max="14355" width="13.140625" style="66" customWidth="1"/>
    <col min="14356" max="14359" width="10.5703125" style="66" customWidth="1"/>
    <col min="14360" max="14360" width="9.140625" style="66" customWidth="1"/>
    <col min="14361" max="14362" width="10.5703125" style="66" customWidth="1"/>
    <col min="14363" max="14363" width="9.140625" style="66" customWidth="1"/>
    <col min="14364" max="14364" width="9.28515625" style="66" bestFit="1" customWidth="1"/>
    <col min="14365" max="14365" width="9.7109375" style="66" bestFit="1" customWidth="1"/>
    <col min="14366" max="14592" width="8.7109375" style="66"/>
    <col min="14593" max="14593" width="12.5703125" style="66" customWidth="1"/>
    <col min="14594" max="14594" width="21.28515625" style="66" customWidth="1"/>
    <col min="14595" max="14596" width="11.85546875" style="66" customWidth="1"/>
    <col min="14597" max="14610" width="12" style="66" customWidth="1"/>
    <col min="14611" max="14611" width="13.140625" style="66" customWidth="1"/>
    <col min="14612" max="14615" width="10.5703125" style="66" customWidth="1"/>
    <col min="14616" max="14616" width="9.140625" style="66" customWidth="1"/>
    <col min="14617" max="14618" width="10.5703125" style="66" customWidth="1"/>
    <col min="14619" max="14619" width="9.140625" style="66" customWidth="1"/>
    <col min="14620" max="14620" width="9.28515625" style="66" bestFit="1" customWidth="1"/>
    <col min="14621" max="14621" width="9.7109375" style="66" bestFit="1" customWidth="1"/>
    <col min="14622" max="14848" width="8.7109375" style="66"/>
    <col min="14849" max="14849" width="12.5703125" style="66" customWidth="1"/>
    <col min="14850" max="14850" width="21.28515625" style="66" customWidth="1"/>
    <col min="14851" max="14852" width="11.85546875" style="66" customWidth="1"/>
    <col min="14853" max="14866" width="12" style="66" customWidth="1"/>
    <col min="14867" max="14867" width="13.140625" style="66" customWidth="1"/>
    <col min="14868" max="14871" width="10.5703125" style="66" customWidth="1"/>
    <col min="14872" max="14872" width="9.140625" style="66" customWidth="1"/>
    <col min="14873" max="14874" width="10.5703125" style="66" customWidth="1"/>
    <col min="14875" max="14875" width="9.140625" style="66" customWidth="1"/>
    <col min="14876" max="14876" width="9.28515625" style="66" bestFit="1" customWidth="1"/>
    <col min="14877" max="14877" width="9.7109375" style="66" bestFit="1" customWidth="1"/>
    <col min="14878" max="15104" width="8.7109375" style="66"/>
    <col min="15105" max="15105" width="12.5703125" style="66" customWidth="1"/>
    <col min="15106" max="15106" width="21.28515625" style="66" customWidth="1"/>
    <col min="15107" max="15108" width="11.85546875" style="66" customWidth="1"/>
    <col min="15109" max="15122" width="12" style="66" customWidth="1"/>
    <col min="15123" max="15123" width="13.140625" style="66" customWidth="1"/>
    <col min="15124" max="15127" width="10.5703125" style="66" customWidth="1"/>
    <col min="15128" max="15128" width="9.140625" style="66" customWidth="1"/>
    <col min="15129" max="15130" width="10.5703125" style="66" customWidth="1"/>
    <col min="15131" max="15131" width="9.140625" style="66" customWidth="1"/>
    <col min="15132" max="15132" width="9.28515625" style="66" bestFit="1" customWidth="1"/>
    <col min="15133" max="15133" width="9.7109375" style="66" bestFit="1" customWidth="1"/>
    <col min="15134" max="15360" width="8.7109375" style="66"/>
    <col min="15361" max="15361" width="12.5703125" style="66" customWidth="1"/>
    <col min="15362" max="15362" width="21.28515625" style="66" customWidth="1"/>
    <col min="15363" max="15364" width="11.85546875" style="66" customWidth="1"/>
    <col min="15365" max="15378" width="12" style="66" customWidth="1"/>
    <col min="15379" max="15379" width="13.140625" style="66" customWidth="1"/>
    <col min="15380" max="15383" width="10.5703125" style="66" customWidth="1"/>
    <col min="15384" max="15384" width="9.140625" style="66" customWidth="1"/>
    <col min="15385" max="15386" width="10.5703125" style="66" customWidth="1"/>
    <col min="15387" max="15387" width="9.140625" style="66" customWidth="1"/>
    <col min="15388" max="15388" width="9.28515625" style="66" bestFit="1" customWidth="1"/>
    <col min="15389" max="15389" width="9.7109375" style="66" bestFit="1" customWidth="1"/>
    <col min="15390" max="15616" width="8.7109375" style="66"/>
    <col min="15617" max="15617" width="12.5703125" style="66" customWidth="1"/>
    <col min="15618" max="15618" width="21.28515625" style="66" customWidth="1"/>
    <col min="15619" max="15620" width="11.85546875" style="66" customWidth="1"/>
    <col min="15621" max="15634" width="12" style="66" customWidth="1"/>
    <col min="15635" max="15635" width="13.140625" style="66" customWidth="1"/>
    <col min="15636" max="15639" width="10.5703125" style="66" customWidth="1"/>
    <col min="15640" max="15640" width="9.140625" style="66" customWidth="1"/>
    <col min="15641" max="15642" width="10.5703125" style="66" customWidth="1"/>
    <col min="15643" max="15643" width="9.140625" style="66" customWidth="1"/>
    <col min="15644" max="15644" width="9.28515625" style="66" bestFit="1" customWidth="1"/>
    <col min="15645" max="15645" width="9.7109375" style="66" bestFit="1" customWidth="1"/>
    <col min="15646" max="15872" width="8.7109375" style="66"/>
    <col min="15873" max="15873" width="12.5703125" style="66" customWidth="1"/>
    <col min="15874" max="15874" width="21.28515625" style="66" customWidth="1"/>
    <col min="15875" max="15876" width="11.85546875" style="66" customWidth="1"/>
    <col min="15877" max="15890" width="12" style="66" customWidth="1"/>
    <col min="15891" max="15891" width="13.140625" style="66" customWidth="1"/>
    <col min="15892" max="15895" width="10.5703125" style="66" customWidth="1"/>
    <col min="15896" max="15896" width="9.140625" style="66" customWidth="1"/>
    <col min="15897" max="15898" width="10.5703125" style="66" customWidth="1"/>
    <col min="15899" max="15899" width="9.140625" style="66" customWidth="1"/>
    <col min="15900" max="15900" width="9.28515625" style="66" bestFit="1" customWidth="1"/>
    <col min="15901" max="15901" width="9.7109375" style="66" bestFit="1" customWidth="1"/>
    <col min="15902" max="16128" width="8.7109375" style="66"/>
    <col min="16129" max="16129" width="12.5703125" style="66" customWidth="1"/>
    <col min="16130" max="16130" width="21.28515625" style="66" customWidth="1"/>
    <col min="16131" max="16132" width="11.85546875" style="66" customWidth="1"/>
    <col min="16133" max="16146" width="12" style="66" customWidth="1"/>
    <col min="16147" max="16147" width="13.140625" style="66" customWidth="1"/>
    <col min="16148" max="16151" width="10.5703125" style="66" customWidth="1"/>
    <col min="16152" max="16152" width="9.140625" style="66" customWidth="1"/>
    <col min="16153" max="16154" width="10.5703125" style="66" customWidth="1"/>
    <col min="16155" max="16155" width="9.140625" style="66" customWidth="1"/>
    <col min="16156" max="16156" width="9.28515625" style="66" bestFit="1" customWidth="1"/>
    <col min="16157" max="16157" width="9.7109375" style="66" bestFit="1" customWidth="1"/>
    <col min="16158" max="16384" width="8.7109375" style="66"/>
  </cols>
  <sheetData>
    <row r="1" spans="1:35" ht="25.5" customHeight="1"/>
    <row r="2" spans="1:35" ht="20.25" customHeight="1">
      <c r="A2" s="188"/>
      <c r="F2" s="63"/>
      <c r="G2" s="63"/>
      <c r="H2" s="63"/>
      <c r="I2" s="63"/>
      <c r="J2" s="63"/>
      <c r="K2" s="63"/>
      <c r="L2" s="182"/>
    </row>
    <row r="3" spans="1:35" ht="15">
      <c r="A3" s="191"/>
      <c r="F3" s="63"/>
      <c r="G3" s="63"/>
      <c r="H3" s="63"/>
      <c r="I3" s="63"/>
      <c r="J3" s="63"/>
      <c r="K3" s="63"/>
      <c r="L3" s="182"/>
    </row>
    <row r="4" spans="1:35" ht="15">
      <c r="A4" s="191"/>
      <c r="F4" s="63"/>
      <c r="G4" s="63"/>
      <c r="H4" s="63"/>
      <c r="I4" s="63"/>
      <c r="J4" s="63"/>
      <c r="K4" s="63"/>
      <c r="L4" s="182"/>
    </row>
    <row r="5" spans="1:35" ht="15">
      <c r="A5" s="187"/>
      <c r="F5" s="63"/>
      <c r="G5" s="63"/>
      <c r="H5" s="63"/>
      <c r="I5" s="63"/>
      <c r="J5" s="63"/>
      <c r="K5" s="63"/>
      <c r="L5" s="182"/>
    </row>
    <row r="6" spans="1:35" ht="23.25" customHeight="1">
      <c r="A6" s="399" t="s">
        <v>166</v>
      </c>
      <c r="B6" s="399"/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399"/>
      <c r="X6" s="399"/>
      <c r="Y6" s="399"/>
      <c r="Z6" s="399"/>
      <c r="AA6" s="399"/>
      <c r="AB6" s="399"/>
      <c r="AC6" s="399"/>
      <c r="AD6" s="399"/>
      <c r="AE6" s="399"/>
      <c r="AF6" s="399"/>
      <c r="AG6" s="399"/>
      <c r="AH6" s="399"/>
      <c r="AI6" s="399"/>
    </row>
    <row r="7" spans="1:35" ht="40.5" customHeight="1">
      <c r="A7" s="409" t="s">
        <v>163</v>
      </c>
      <c r="B7" s="408"/>
      <c r="C7" s="408"/>
      <c r="D7" s="408"/>
      <c r="E7" s="177"/>
      <c r="F7" s="63"/>
      <c r="G7" s="63"/>
      <c r="H7" s="63"/>
      <c r="I7" s="63"/>
      <c r="J7" s="63"/>
      <c r="K7" s="63"/>
      <c r="L7" s="182"/>
      <c r="M7" s="177"/>
      <c r="N7" s="177"/>
      <c r="O7" s="177"/>
      <c r="P7" s="177"/>
      <c r="Q7" s="64"/>
      <c r="R7" s="64"/>
      <c r="S7" s="64"/>
      <c r="T7" s="64"/>
      <c r="U7" s="64"/>
      <c r="V7" s="64"/>
      <c r="W7" s="64"/>
      <c r="X7" s="64"/>
      <c r="Z7" s="166"/>
      <c r="AA7" s="166"/>
      <c r="AB7" s="166"/>
      <c r="AC7" s="166"/>
    </row>
    <row r="8" spans="1:35" ht="32.25" customHeight="1">
      <c r="A8" s="178"/>
      <c r="B8" s="403">
        <v>2000</v>
      </c>
      <c r="C8" s="403">
        <v>2001</v>
      </c>
      <c r="D8" s="403">
        <v>2002</v>
      </c>
      <c r="E8" s="403">
        <v>2003</v>
      </c>
      <c r="F8" s="403">
        <v>2004</v>
      </c>
      <c r="G8" s="403">
        <v>2005</v>
      </c>
      <c r="H8" s="403">
        <v>2006</v>
      </c>
      <c r="I8" s="403">
        <v>2007</v>
      </c>
      <c r="J8" s="403">
        <v>2008</v>
      </c>
      <c r="K8" s="403">
        <v>2009</v>
      </c>
      <c r="L8" s="403">
        <v>2010</v>
      </c>
      <c r="M8" s="403">
        <v>2011</v>
      </c>
      <c r="N8" s="403">
        <v>2012</v>
      </c>
      <c r="O8" s="403" t="s">
        <v>1</v>
      </c>
      <c r="P8" s="403">
        <v>2014</v>
      </c>
      <c r="Q8" s="403">
        <v>2015</v>
      </c>
      <c r="R8" s="403">
        <v>2016</v>
      </c>
      <c r="S8" s="403">
        <v>2017</v>
      </c>
      <c r="T8" s="403">
        <v>2018</v>
      </c>
      <c r="U8" s="403">
        <v>2019</v>
      </c>
      <c r="V8" s="403">
        <v>2020</v>
      </c>
      <c r="W8" s="403">
        <v>2021</v>
      </c>
      <c r="X8" s="403" t="s">
        <v>187</v>
      </c>
      <c r="Y8" s="67"/>
      <c r="Z8" s="405" t="s">
        <v>154</v>
      </c>
      <c r="AA8" s="406"/>
      <c r="AB8" s="406"/>
      <c r="AC8" s="406"/>
      <c r="AD8" s="68"/>
      <c r="AE8" s="406" t="s">
        <v>18</v>
      </c>
      <c r="AF8" s="406"/>
      <c r="AG8" s="406"/>
      <c r="AH8" s="406"/>
      <c r="AI8" s="406"/>
    </row>
    <row r="9" spans="1:35" s="67" customFormat="1" ht="17.25" customHeight="1">
      <c r="A9" s="179"/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Z9" s="180" t="s">
        <v>188</v>
      </c>
      <c r="AA9" s="180" t="s">
        <v>19</v>
      </c>
      <c r="AB9" s="180" t="s">
        <v>20</v>
      </c>
      <c r="AC9" s="180" t="s">
        <v>189</v>
      </c>
      <c r="AD9" s="69"/>
      <c r="AE9" s="180" t="s">
        <v>21</v>
      </c>
      <c r="AF9" s="180" t="s">
        <v>19</v>
      </c>
      <c r="AG9" s="180" t="s">
        <v>20</v>
      </c>
      <c r="AH9" s="180" t="s">
        <v>22</v>
      </c>
      <c r="AI9" s="180" t="s">
        <v>190</v>
      </c>
    </row>
    <row r="10" spans="1:35" ht="18.75" customHeight="1">
      <c r="A10" s="77" t="s">
        <v>80</v>
      </c>
      <c r="B10" s="72">
        <v>1537.6100000000001</v>
      </c>
      <c r="C10" s="72">
        <v>1216.1300000000001</v>
      </c>
      <c r="D10" s="72">
        <v>1198.27</v>
      </c>
      <c r="E10" s="72">
        <v>1148.4699999999998</v>
      </c>
      <c r="F10" s="72">
        <v>1179.79</v>
      </c>
      <c r="G10" s="72">
        <v>1144.78</v>
      </c>
      <c r="H10" s="72">
        <v>1129.78</v>
      </c>
      <c r="I10" s="72">
        <v>1082.71</v>
      </c>
      <c r="J10" s="72">
        <v>1056.8</v>
      </c>
      <c r="K10" s="72">
        <v>1026.99</v>
      </c>
      <c r="L10" s="72">
        <v>1105.4299999999998</v>
      </c>
      <c r="M10" s="72">
        <v>1172.26</v>
      </c>
      <c r="N10" s="72">
        <v>1198.55</v>
      </c>
      <c r="O10" s="72">
        <v>1251.8700000000001</v>
      </c>
      <c r="P10" s="72">
        <v>1243.7700000000002</v>
      </c>
      <c r="Q10" s="72">
        <v>1306.1899999999998</v>
      </c>
      <c r="R10" s="72">
        <v>1268.8700000000001</v>
      </c>
      <c r="S10" s="72">
        <v>1273.76</v>
      </c>
      <c r="T10" s="72">
        <v>1358.31</v>
      </c>
      <c r="U10" s="72">
        <v>1322.38</v>
      </c>
      <c r="V10" s="72">
        <v>1312.1299999999999</v>
      </c>
      <c r="W10" s="72">
        <v>1383.67</v>
      </c>
      <c r="X10" s="72">
        <v>1498.3500000000001</v>
      </c>
      <c r="Z10" s="73">
        <f>((X10/B10)^(1/22)-1)*100</f>
        <v>-0.11749800874596428</v>
      </c>
      <c r="AA10" s="73">
        <f>((G10/B10)^(1/5)-1)*100</f>
        <v>-5.7296395324679121</v>
      </c>
      <c r="AB10" s="73">
        <f>((L10/G10)^(1/5)-1)*100</f>
        <v>-0.69712034913417265</v>
      </c>
      <c r="AC10" s="73">
        <f>((X10/L10)^(1/12)-1)*100</f>
        <v>2.5668069357121182</v>
      </c>
      <c r="AD10" s="65"/>
      <c r="AE10" s="65"/>
      <c r="AF10" s="65"/>
      <c r="AG10" s="65"/>
      <c r="AH10" s="65"/>
      <c r="AI10" s="73">
        <f>(X10-W10)/W10*100</f>
        <v>8.2881033772503603</v>
      </c>
    </row>
    <row r="11" spans="1:35" ht="18.75" customHeight="1">
      <c r="A11" s="79" t="s">
        <v>81</v>
      </c>
      <c r="B11" s="75">
        <v>1190.23</v>
      </c>
      <c r="C11" s="75">
        <v>930.1</v>
      </c>
      <c r="D11" s="75">
        <v>949.78</v>
      </c>
      <c r="E11" s="75">
        <v>888.88</v>
      </c>
      <c r="F11" s="75">
        <v>866.03</v>
      </c>
      <c r="G11" s="75">
        <v>829.82</v>
      </c>
      <c r="H11" s="75">
        <v>827.13</v>
      </c>
      <c r="I11" s="75">
        <v>784.84</v>
      </c>
      <c r="J11" s="75">
        <v>767.57</v>
      </c>
      <c r="K11" s="75">
        <v>737.24</v>
      </c>
      <c r="L11" s="75">
        <v>790.81</v>
      </c>
      <c r="M11" s="75">
        <v>846.88</v>
      </c>
      <c r="N11" s="75">
        <v>848.69</v>
      </c>
      <c r="O11" s="75">
        <v>866.76</v>
      </c>
      <c r="P11" s="75">
        <v>867.07</v>
      </c>
      <c r="Q11" s="75">
        <v>920.61</v>
      </c>
      <c r="R11" s="75">
        <v>904.47</v>
      </c>
      <c r="S11" s="75">
        <v>867.45</v>
      </c>
      <c r="T11" s="75">
        <v>883.55</v>
      </c>
      <c r="U11" s="75">
        <v>857.98</v>
      </c>
      <c r="V11" s="75">
        <v>802.26</v>
      </c>
      <c r="W11" s="75">
        <v>877.68</v>
      </c>
      <c r="X11" s="75">
        <v>984.7</v>
      </c>
      <c r="Z11" s="71">
        <f t="shared" ref="Z11:Z29" si="0">((X11/B11)^(1/22)-1)*100</f>
        <v>-0.85795663046041026</v>
      </c>
      <c r="AA11" s="71">
        <f t="shared" ref="AA11:AA29" si="1">((G11/B11)^(1/5)-1)*100</f>
        <v>-6.9598073335141786</v>
      </c>
      <c r="AB11" s="71">
        <f t="shared" ref="AB11:AB29" si="2">((L11/G11)^(1/5)-1)*100</f>
        <v>-0.95839926106102702</v>
      </c>
      <c r="AC11" s="71">
        <f t="shared" ref="AC11:AC29" si="3">((X11/L11)^(1/12)-1)*100</f>
        <v>1.8441252017056042</v>
      </c>
      <c r="AD11" s="65"/>
      <c r="AE11" s="65"/>
      <c r="AF11" s="65"/>
      <c r="AG11" s="65"/>
      <c r="AH11" s="65"/>
      <c r="AI11" s="71">
        <f t="shared" ref="AI11:AI29" si="4">(X11-W11)/W11*100</f>
        <v>12.193510163157427</v>
      </c>
    </row>
    <row r="12" spans="1:35" ht="18.75" customHeight="1">
      <c r="A12" s="80" t="s">
        <v>82</v>
      </c>
      <c r="B12" s="74">
        <v>112.38</v>
      </c>
      <c r="C12" s="74">
        <v>30.26</v>
      </c>
      <c r="D12" s="74">
        <v>155.46</v>
      </c>
      <c r="E12" s="74">
        <v>108.54</v>
      </c>
      <c r="F12" s="74">
        <v>74.56</v>
      </c>
      <c r="G12" s="74">
        <v>154.27000000000001</v>
      </c>
      <c r="H12" s="74">
        <v>121.47</v>
      </c>
      <c r="I12" s="74">
        <v>84.77</v>
      </c>
      <c r="J12" s="74">
        <v>78.650000000000006</v>
      </c>
      <c r="K12" s="74">
        <v>128.85</v>
      </c>
      <c r="L12" s="74">
        <v>135.30000000000001</v>
      </c>
      <c r="M12" s="74">
        <v>148.37</v>
      </c>
      <c r="N12" s="74">
        <v>144.65</v>
      </c>
      <c r="O12" s="74">
        <v>131.5</v>
      </c>
      <c r="P12" s="74">
        <v>127.19</v>
      </c>
      <c r="Q12" s="74">
        <v>148.36000000000001</v>
      </c>
      <c r="R12" s="74">
        <v>133.13</v>
      </c>
      <c r="S12" s="74">
        <v>90.02</v>
      </c>
      <c r="T12" s="74">
        <v>60.57</v>
      </c>
      <c r="U12" s="74">
        <v>65.95</v>
      </c>
      <c r="V12" s="74">
        <v>60.36</v>
      </c>
      <c r="W12" s="74">
        <v>61.39</v>
      </c>
      <c r="X12" s="74">
        <v>78.709999999999994</v>
      </c>
      <c r="Z12" s="65">
        <f t="shared" si="0"/>
        <v>-1.6056773868236229</v>
      </c>
      <c r="AA12" s="65">
        <f t="shared" si="1"/>
        <v>6.541422336307412</v>
      </c>
      <c r="AB12" s="65">
        <f t="shared" si="2"/>
        <v>-2.5900627869779091</v>
      </c>
      <c r="AC12" s="65">
        <f t="shared" si="3"/>
        <v>-4.4139879003333711</v>
      </c>
      <c r="AD12" s="65"/>
      <c r="AE12" s="65"/>
      <c r="AF12" s="65"/>
      <c r="AG12" s="65"/>
      <c r="AH12" s="65"/>
      <c r="AI12" s="65">
        <f t="shared" si="4"/>
        <v>28.213064016940859</v>
      </c>
    </row>
    <row r="13" spans="1:35" ht="18.75" customHeight="1">
      <c r="A13" s="80" t="s">
        <v>83</v>
      </c>
      <c r="B13" s="74">
        <v>270.35900000000004</v>
      </c>
      <c r="C13" s="74">
        <v>178.184</v>
      </c>
      <c r="D13" s="74">
        <v>124.81700000000001</v>
      </c>
      <c r="E13" s="74">
        <v>125.47500000000001</v>
      </c>
      <c r="F13" s="74">
        <v>163.726</v>
      </c>
      <c r="G13" s="74">
        <v>141.65600000000001</v>
      </c>
      <c r="H13" s="74">
        <v>144.702</v>
      </c>
      <c r="I13" s="74">
        <v>145.458</v>
      </c>
      <c r="J13" s="74">
        <v>120.11</v>
      </c>
      <c r="K13" s="74">
        <v>122.07299999999999</v>
      </c>
      <c r="L13" s="74">
        <v>121.69699999999999</v>
      </c>
      <c r="M13" s="74">
        <v>126.446</v>
      </c>
      <c r="N13" s="74">
        <v>122.139</v>
      </c>
      <c r="O13" s="74">
        <v>129.30700000000002</v>
      </c>
      <c r="P13" s="74">
        <v>137.887</v>
      </c>
      <c r="Q13" s="74">
        <v>145.12200000000001</v>
      </c>
      <c r="R13" s="74">
        <v>151.6151451652126</v>
      </c>
      <c r="S13" s="74">
        <v>153.77959240646692</v>
      </c>
      <c r="T13" s="74">
        <v>149.47999999999999</v>
      </c>
      <c r="U13" s="74">
        <v>150.97999999999999</v>
      </c>
      <c r="V13" s="74">
        <v>140.38</v>
      </c>
      <c r="W13" s="74">
        <v>166.95000000000002</v>
      </c>
      <c r="X13" s="74">
        <v>178.42000000000002</v>
      </c>
      <c r="Z13" s="65">
        <f t="shared" si="0"/>
        <v>-1.8714057335582845</v>
      </c>
      <c r="AA13" s="65">
        <f t="shared" si="1"/>
        <v>-12.12631711094776</v>
      </c>
      <c r="AB13" s="65">
        <f t="shared" si="2"/>
        <v>-2.9916808645219506</v>
      </c>
      <c r="AC13" s="65">
        <f t="shared" si="3"/>
        <v>3.2397565795415417</v>
      </c>
      <c r="AD13" s="65"/>
      <c r="AE13" s="65"/>
      <c r="AF13" s="65"/>
      <c r="AG13" s="65"/>
      <c r="AH13" s="65"/>
      <c r="AI13" s="65">
        <f t="shared" si="4"/>
        <v>6.8703204552261141</v>
      </c>
    </row>
    <row r="14" spans="1:35" ht="18.75" customHeight="1">
      <c r="A14" s="81" t="s">
        <v>84</v>
      </c>
      <c r="B14" s="74">
        <v>219.749</v>
      </c>
      <c r="C14" s="74">
        <v>139.85400000000001</v>
      </c>
      <c r="D14" s="74">
        <v>104.527</v>
      </c>
      <c r="E14" s="74">
        <v>100.405</v>
      </c>
      <c r="F14" s="74">
        <v>117.336</v>
      </c>
      <c r="G14" s="74">
        <v>114.666</v>
      </c>
      <c r="H14" s="74">
        <v>121.77200000000001</v>
      </c>
      <c r="I14" s="74">
        <v>121.468</v>
      </c>
      <c r="J14" s="74">
        <v>98.44</v>
      </c>
      <c r="K14" s="74">
        <v>100.423</v>
      </c>
      <c r="L14" s="74">
        <v>98.997</v>
      </c>
      <c r="M14" s="74">
        <v>104.006</v>
      </c>
      <c r="N14" s="74">
        <v>101.289</v>
      </c>
      <c r="O14" s="74">
        <v>107.417</v>
      </c>
      <c r="P14" s="74">
        <v>117.277</v>
      </c>
      <c r="Q14" s="74">
        <v>124.372</v>
      </c>
      <c r="R14" s="74">
        <v>130.66514516521261</v>
      </c>
      <c r="S14" s="74">
        <v>133.87959240646691</v>
      </c>
      <c r="T14" s="74">
        <v>130.53</v>
      </c>
      <c r="U14" s="74">
        <v>129.88999999999999</v>
      </c>
      <c r="V14" s="74">
        <v>123.25</v>
      </c>
      <c r="W14" s="74">
        <v>143.77000000000001</v>
      </c>
      <c r="X14" s="74">
        <v>153.57</v>
      </c>
      <c r="Z14" s="65">
        <f t="shared" si="0"/>
        <v>-1.6155776978396319</v>
      </c>
      <c r="AA14" s="65">
        <f t="shared" si="1"/>
        <v>-12.198577706783997</v>
      </c>
      <c r="AB14" s="65">
        <f t="shared" si="2"/>
        <v>-2.895920833344845</v>
      </c>
      <c r="AC14" s="65">
        <f t="shared" si="3"/>
        <v>3.7266525228889735</v>
      </c>
      <c r="AD14" s="65"/>
      <c r="AE14" s="65"/>
      <c r="AF14" s="65"/>
      <c r="AG14" s="65"/>
      <c r="AH14" s="65"/>
      <c r="AI14" s="65">
        <f t="shared" si="4"/>
        <v>6.8164429296793365</v>
      </c>
    </row>
    <row r="15" spans="1:35" ht="18.75" customHeight="1">
      <c r="A15" s="81" t="s">
        <v>85</v>
      </c>
      <c r="B15" s="74">
        <v>41.7</v>
      </c>
      <c r="C15" s="74">
        <v>30.41</v>
      </c>
      <c r="D15" s="74">
        <v>13.5</v>
      </c>
      <c r="E15" s="74">
        <v>18.46</v>
      </c>
      <c r="F15" s="74">
        <v>38.61</v>
      </c>
      <c r="G15" s="74">
        <v>19.63</v>
      </c>
      <c r="H15" s="74">
        <v>15.3</v>
      </c>
      <c r="I15" s="74">
        <v>16.78</v>
      </c>
      <c r="J15" s="74">
        <v>15.14</v>
      </c>
      <c r="K15" s="74">
        <v>15.52</v>
      </c>
      <c r="L15" s="74">
        <v>16.93</v>
      </c>
      <c r="M15" s="74">
        <v>16.86</v>
      </c>
      <c r="N15" s="74">
        <v>15.22</v>
      </c>
      <c r="O15" s="74">
        <v>16.809999999999999</v>
      </c>
      <c r="P15" s="74">
        <v>15.73</v>
      </c>
      <c r="Q15" s="74">
        <v>15.42</v>
      </c>
      <c r="R15" s="74">
        <v>15.25</v>
      </c>
      <c r="S15" s="74">
        <v>13.32</v>
      </c>
      <c r="T15" s="74">
        <v>12.95</v>
      </c>
      <c r="U15" s="74">
        <v>15.1</v>
      </c>
      <c r="V15" s="74">
        <v>12.07</v>
      </c>
      <c r="W15" s="74">
        <v>16.690000000000001</v>
      </c>
      <c r="X15" s="74">
        <v>17.920000000000002</v>
      </c>
      <c r="Z15" s="65">
        <f t="shared" si="0"/>
        <v>-3.7662606728491199</v>
      </c>
      <c r="AA15" s="65">
        <f t="shared" si="1"/>
        <v>-13.98843517818954</v>
      </c>
      <c r="AB15" s="65">
        <f t="shared" si="2"/>
        <v>-2.9160737431907502</v>
      </c>
      <c r="AC15" s="65">
        <f t="shared" si="3"/>
        <v>0.47470828160705025</v>
      </c>
      <c r="AD15" s="65"/>
      <c r="AE15" s="65"/>
      <c r="AF15" s="65"/>
      <c r="AG15" s="65"/>
      <c r="AH15" s="65"/>
      <c r="AI15" s="65">
        <f t="shared" si="4"/>
        <v>7.3696824445775935</v>
      </c>
    </row>
    <row r="16" spans="1:35" ht="18.75" customHeight="1">
      <c r="A16" s="81" t="s">
        <v>86</v>
      </c>
      <c r="B16" s="74">
        <v>8.91</v>
      </c>
      <c r="C16" s="74">
        <v>7.92</v>
      </c>
      <c r="D16" s="74">
        <v>6.79</v>
      </c>
      <c r="E16" s="74">
        <v>6.61</v>
      </c>
      <c r="F16" s="74">
        <v>7.78</v>
      </c>
      <c r="G16" s="74">
        <v>7.36</v>
      </c>
      <c r="H16" s="74">
        <v>7.63</v>
      </c>
      <c r="I16" s="74">
        <v>7.21</v>
      </c>
      <c r="J16" s="74">
        <v>6.53</v>
      </c>
      <c r="K16" s="74">
        <v>6.13</v>
      </c>
      <c r="L16" s="74">
        <v>5.77</v>
      </c>
      <c r="M16" s="74">
        <v>5.58</v>
      </c>
      <c r="N16" s="74">
        <v>5.63</v>
      </c>
      <c r="O16" s="74">
        <v>5.08</v>
      </c>
      <c r="P16" s="74">
        <v>4.88</v>
      </c>
      <c r="Q16" s="74">
        <v>5.33</v>
      </c>
      <c r="R16" s="74">
        <v>5.7</v>
      </c>
      <c r="S16" s="74">
        <v>6.58</v>
      </c>
      <c r="T16" s="74">
        <v>6</v>
      </c>
      <c r="U16" s="74">
        <v>5.99</v>
      </c>
      <c r="V16" s="74">
        <v>5.0599999999999996</v>
      </c>
      <c r="W16" s="74">
        <v>6.49</v>
      </c>
      <c r="X16" s="74">
        <v>6.93</v>
      </c>
      <c r="Z16" s="65">
        <f t="shared" si="0"/>
        <v>-1.1358384001556532</v>
      </c>
      <c r="AA16" s="65">
        <f t="shared" si="1"/>
        <v>-3.7501587092073296</v>
      </c>
      <c r="AB16" s="65">
        <f t="shared" si="2"/>
        <v>-4.7511809462678078</v>
      </c>
      <c r="AC16" s="65">
        <f t="shared" si="3"/>
        <v>1.538275952658652</v>
      </c>
      <c r="AD16" s="65"/>
      <c r="AE16" s="65"/>
      <c r="AF16" s="65"/>
      <c r="AG16" s="65"/>
      <c r="AH16" s="65"/>
      <c r="AI16" s="65">
        <f t="shared" si="4"/>
        <v>6.7796610169491442</v>
      </c>
    </row>
    <row r="17" spans="1:35" ht="18.75" customHeight="1">
      <c r="A17" s="80" t="s">
        <v>87</v>
      </c>
      <c r="B17" s="74">
        <v>200.10000000000002</v>
      </c>
      <c r="C17" s="74">
        <v>177.91</v>
      </c>
      <c r="D17" s="74">
        <v>185.23</v>
      </c>
      <c r="E17" s="74">
        <v>207.97000000000003</v>
      </c>
      <c r="F17" s="74">
        <v>239.79000000000002</v>
      </c>
      <c r="G17" s="74">
        <v>222.22</v>
      </c>
      <c r="H17" s="74">
        <v>213.27999999999997</v>
      </c>
      <c r="I17" s="74">
        <v>232.26000000000002</v>
      </c>
      <c r="J17" s="74">
        <v>249.16</v>
      </c>
      <c r="K17" s="74">
        <v>227.95999999999998</v>
      </c>
      <c r="L17" s="74">
        <v>262.51</v>
      </c>
      <c r="M17" s="74">
        <v>272.92</v>
      </c>
      <c r="N17" s="74">
        <v>297.92</v>
      </c>
      <c r="O17" s="74">
        <v>319.08999999999997</v>
      </c>
      <c r="P17" s="74">
        <v>310.77000000000004</v>
      </c>
      <c r="Q17" s="74">
        <v>318.30999999999995</v>
      </c>
      <c r="R17" s="74">
        <v>299.62</v>
      </c>
      <c r="S17" s="74">
        <v>297.55</v>
      </c>
      <c r="T17" s="74">
        <v>288.48</v>
      </c>
      <c r="U17" s="74">
        <v>298.11</v>
      </c>
      <c r="V17" s="74">
        <v>281.99</v>
      </c>
      <c r="W17" s="74">
        <v>309.66000000000003</v>
      </c>
      <c r="X17" s="74">
        <v>371.15999999999997</v>
      </c>
      <c r="Z17" s="65">
        <f t="shared" si="0"/>
        <v>2.8480577075720603</v>
      </c>
      <c r="AA17" s="65">
        <f t="shared" si="1"/>
        <v>2.1191546263668926</v>
      </c>
      <c r="AB17" s="65">
        <f t="shared" si="2"/>
        <v>3.3885731520765239</v>
      </c>
      <c r="AC17" s="65">
        <f t="shared" si="3"/>
        <v>2.9282548824159038</v>
      </c>
      <c r="AD17" s="65"/>
      <c r="AE17" s="65"/>
      <c r="AF17" s="65"/>
      <c r="AG17" s="65"/>
      <c r="AH17" s="65"/>
      <c r="AI17" s="65">
        <f t="shared" si="4"/>
        <v>19.860492152683566</v>
      </c>
    </row>
    <row r="18" spans="1:35" ht="18.75" customHeight="1">
      <c r="A18" s="81" t="s">
        <v>88</v>
      </c>
      <c r="B18" s="74">
        <v>3.36</v>
      </c>
      <c r="C18" s="74">
        <v>2.5099999999999998</v>
      </c>
      <c r="D18" s="74">
        <v>5.42</v>
      </c>
      <c r="E18" s="74">
        <v>12.43</v>
      </c>
      <c r="F18" s="74">
        <v>7.03</v>
      </c>
      <c r="G18" s="74">
        <v>6.84</v>
      </c>
      <c r="H18" s="74">
        <v>4.51</v>
      </c>
      <c r="I18" s="74">
        <v>4.66</v>
      </c>
      <c r="J18" s="74">
        <v>4.4400000000000004</v>
      </c>
      <c r="K18" s="74">
        <v>4.5</v>
      </c>
      <c r="L18" s="74">
        <v>4.96</v>
      </c>
      <c r="M18" s="74">
        <v>5.1100000000000003</v>
      </c>
      <c r="N18" s="74">
        <v>5.41</v>
      </c>
      <c r="O18" s="74">
        <v>5.0599999999999996</v>
      </c>
      <c r="P18" s="74">
        <v>4.79</v>
      </c>
      <c r="Q18" s="74">
        <v>5.03</v>
      </c>
      <c r="R18" s="74">
        <v>4.6100000000000003</v>
      </c>
      <c r="S18" s="74">
        <v>4.5999999999999996</v>
      </c>
      <c r="T18" s="74">
        <v>4.95</v>
      </c>
      <c r="U18" s="74">
        <v>5.75</v>
      </c>
      <c r="V18" s="74">
        <v>4.17</v>
      </c>
      <c r="W18" s="74">
        <v>8.99</v>
      </c>
      <c r="X18" s="74">
        <v>12.12</v>
      </c>
      <c r="Z18" s="65">
        <f t="shared" si="0"/>
        <v>6.0048184259432924</v>
      </c>
      <c r="AA18" s="65">
        <f t="shared" si="1"/>
        <v>15.27718556868798</v>
      </c>
      <c r="AB18" s="65">
        <f t="shared" si="2"/>
        <v>-6.225422751693344</v>
      </c>
      <c r="AC18" s="65">
        <f t="shared" si="3"/>
        <v>7.7296077637579952</v>
      </c>
      <c r="AD18" s="65"/>
      <c r="AE18" s="65"/>
      <c r="AF18" s="65"/>
      <c r="AG18" s="65"/>
      <c r="AH18" s="65"/>
      <c r="AI18" s="65">
        <f t="shared" si="4"/>
        <v>34.816462736373737</v>
      </c>
    </row>
    <row r="19" spans="1:35" ht="18.75" customHeight="1">
      <c r="A19" s="81" t="s">
        <v>89</v>
      </c>
      <c r="B19" s="74">
        <v>193.86</v>
      </c>
      <c r="C19" s="74">
        <v>172.82</v>
      </c>
      <c r="D19" s="74">
        <v>177.34</v>
      </c>
      <c r="E19" s="74">
        <v>193.18</v>
      </c>
      <c r="F19" s="74">
        <v>230.46</v>
      </c>
      <c r="G19" s="74">
        <v>213.22</v>
      </c>
      <c r="H19" s="74">
        <v>207.01</v>
      </c>
      <c r="I19" s="74">
        <v>226.05</v>
      </c>
      <c r="J19" s="74">
        <v>243.16</v>
      </c>
      <c r="K19" s="74">
        <v>221.76</v>
      </c>
      <c r="L19" s="74">
        <v>255.82</v>
      </c>
      <c r="M19" s="74">
        <v>266.16000000000003</v>
      </c>
      <c r="N19" s="74">
        <v>290.58999999999997</v>
      </c>
      <c r="O19" s="74">
        <v>312.14</v>
      </c>
      <c r="P19" s="74">
        <v>303.99</v>
      </c>
      <c r="Q19" s="74">
        <v>311.20999999999998</v>
      </c>
      <c r="R19" s="74">
        <v>293.12</v>
      </c>
      <c r="S19" s="74">
        <v>291.08999999999997</v>
      </c>
      <c r="T19" s="74">
        <v>281.79000000000002</v>
      </c>
      <c r="U19" s="74">
        <v>290.79000000000002</v>
      </c>
      <c r="V19" s="74">
        <v>276.52</v>
      </c>
      <c r="W19" s="74">
        <v>299</v>
      </c>
      <c r="X19" s="74">
        <v>357.59</v>
      </c>
      <c r="Z19" s="65">
        <f t="shared" si="0"/>
        <v>2.8220443416568486</v>
      </c>
      <c r="AA19" s="65">
        <f t="shared" si="1"/>
        <v>1.9220021010645461</v>
      </c>
      <c r="AB19" s="65">
        <f t="shared" si="2"/>
        <v>3.7101616338443888</v>
      </c>
      <c r="AC19" s="65">
        <f t="shared" si="3"/>
        <v>2.8302533691063836</v>
      </c>
      <c r="AD19" s="65"/>
      <c r="AE19" s="65"/>
      <c r="AF19" s="65"/>
      <c r="AG19" s="65"/>
      <c r="AH19" s="65"/>
      <c r="AI19" s="65">
        <f t="shared" si="4"/>
        <v>19.595317725752501</v>
      </c>
    </row>
    <row r="20" spans="1:35" ht="18.75" customHeight="1">
      <c r="A20" s="81" t="s">
        <v>90</v>
      </c>
      <c r="B20" s="74">
        <v>2.88</v>
      </c>
      <c r="C20" s="74">
        <v>2.58</v>
      </c>
      <c r="D20" s="74">
        <v>2.4700000000000002</v>
      </c>
      <c r="E20" s="74">
        <v>2.36</v>
      </c>
      <c r="F20" s="74">
        <v>2.2999999999999998</v>
      </c>
      <c r="G20" s="74">
        <v>2.16</v>
      </c>
      <c r="H20" s="74">
        <v>1.76</v>
      </c>
      <c r="I20" s="74">
        <v>1.55</v>
      </c>
      <c r="J20" s="74">
        <v>1.56</v>
      </c>
      <c r="K20" s="74">
        <v>1.7</v>
      </c>
      <c r="L20" s="74">
        <v>1.73</v>
      </c>
      <c r="M20" s="74">
        <v>1.65</v>
      </c>
      <c r="N20" s="74">
        <v>1.92</v>
      </c>
      <c r="O20" s="74">
        <v>1.89</v>
      </c>
      <c r="P20" s="74">
        <v>1.99</v>
      </c>
      <c r="Q20" s="74">
        <v>2.0699999999999998</v>
      </c>
      <c r="R20" s="74">
        <v>1.89</v>
      </c>
      <c r="S20" s="74">
        <v>1.86</v>
      </c>
      <c r="T20" s="74">
        <v>1.74</v>
      </c>
      <c r="U20" s="74">
        <v>1.57</v>
      </c>
      <c r="V20" s="74">
        <v>1.3</v>
      </c>
      <c r="W20" s="74">
        <v>1.67</v>
      </c>
      <c r="X20" s="74">
        <v>1.45</v>
      </c>
      <c r="Z20" s="65">
        <f t="shared" si="0"/>
        <v>-3.0710668985704737</v>
      </c>
      <c r="AA20" s="65">
        <f t="shared" si="1"/>
        <v>-5.5912488705098013</v>
      </c>
      <c r="AB20" s="65">
        <f t="shared" si="2"/>
        <v>-4.3426224735142789</v>
      </c>
      <c r="AC20" s="65">
        <f t="shared" si="3"/>
        <v>-1.4605444780624866</v>
      </c>
      <c r="AD20" s="65"/>
      <c r="AE20" s="65"/>
      <c r="AF20" s="65"/>
      <c r="AG20" s="65"/>
      <c r="AH20" s="65"/>
      <c r="AI20" s="65">
        <f t="shared" si="4"/>
        <v>-13.173652694610777</v>
      </c>
    </row>
    <row r="21" spans="1:35" ht="18.75" customHeight="1">
      <c r="A21" s="80" t="s">
        <v>91</v>
      </c>
      <c r="B21" s="74">
        <v>88.31</v>
      </c>
      <c r="C21" s="74">
        <v>72.099999999999994</v>
      </c>
      <c r="D21" s="74">
        <v>67.28</v>
      </c>
      <c r="E21" s="74">
        <v>57.63</v>
      </c>
      <c r="F21" s="74">
        <v>48.95</v>
      </c>
      <c r="G21" s="74">
        <v>40.56</v>
      </c>
      <c r="H21" s="74">
        <v>50.07</v>
      </c>
      <c r="I21" s="74">
        <v>46.66</v>
      </c>
      <c r="J21" s="74">
        <v>45.98</v>
      </c>
      <c r="K21" s="74">
        <v>47</v>
      </c>
      <c r="L21" s="74">
        <v>46.53</v>
      </c>
      <c r="M21" s="74">
        <v>48.39</v>
      </c>
      <c r="N21" s="74">
        <v>49.67</v>
      </c>
      <c r="O21" s="74">
        <v>52.1</v>
      </c>
      <c r="P21" s="74">
        <v>51.04</v>
      </c>
      <c r="Q21" s="74">
        <v>50.98</v>
      </c>
      <c r="R21" s="74">
        <v>50.68</v>
      </c>
      <c r="S21" s="74">
        <v>51.15</v>
      </c>
      <c r="T21" s="74">
        <v>51.15</v>
      </c>
      <c r="U21" s="74">
        <v>54.57</v>
      </c>
      <c r="V21" s="74">
        <v>54.06</v>
      </c>
      <c r="W21" s="74">
        <v>54.48</v>
      </c>
      <c r="X21" s="74">
        <v>63.89</v>
      </c>
      <c r="Z21" s="65">
        <f t="shared" si="0"/>
        <v>-1.4605494112681305</v>
      </c>
      <c r="AA21" s="65">
        <f t="shared" si="1"/>
        <v>-14.411066987816412</v>
      </c>
      <c r="AB21" s="65">
        <f t="shared" si="2"/>
        <v>2.7843564985531088</v>
      </c>
      <c r="AC21" s="65">
        <f t="shared" si="3"/>
        <v>2.6774291695292662</v>
      </c>
      <c r="AD21" s="65"/>
      <c r="AE21" s="65"/>
      <c r="AF21" s="65"/>
      <c r="AG21" s="65"/>
      <c r="AH21" s="65"/>
      <c r="AI21" s="65">
        <f t="shared" si="4"/>
        <v>17.27239353891337</v>
      </c>
    </row>
    <row r="22" spans="1:35" ht="18.75" customHeight="1">
      <c r="A22" s="80" t="s">
        <v>92</v>
      </c>
      <c r="B22" s="74">
        <v>519.08000000000004</v>
      </c>
      <c r="C22" s="74">
        <v>471.65</v>
      </c>
      <c r="D22" s="74">
        <v>416.99</v>
      </c>
      <c r="E22" s="74">
        <v>389.26</v>
      </c>
      <c r="F22" s="74">
        <v>339</v>
      </c>
      <c r="G22" s="74">
        <v>271.11</v>
      </c>
      <c r="H22" s="74">
        <v>297.60999999999996</v>
      </c>
      <c r="I22" s="74">
        <v>275.69</v>
      </c>
      <c r="J22" s="74">
        <v>273.67</v>
      </c>
      <c r="K22" s="74">
        <v>211.35999999999999</v>
      </c>
      <c r="L22" s="74">
        <v>224.76999999999998</v>
      </c>
      <c r="M22" s="74">
        <v>250.75</v>
      </c>
      <c r="N22" s="74">
        <v>234.31</v>
      </c>
      <c r="O22" s="74">
        <v>234.76000000000002</v>
      </c>
      <c r="P22" s="74">
        <v>240.18</v>
      </c>
      <c r="Q22" s="74">
        <v>257.84000000000003</v>
      </c>
      <c r="R22" s="74">
        <v>269.42</v>
      </c>
      <c r="S22" s="74">
        <v>274.95</v>
      </c>
      <c r="T22" s="74">
        <v>333.87</v>
      </c>
      <c r="U22" s="74">
        <v>288.37</v>
      </c>
      <c r="V22" s="74">
        <v>265.47000000000003</v>
      </c>
      <c r="W22" s="74">
        <v>285.2</v>
      </c>
      <c r="X22" s="74">
        <v>292.52</v>
      </c>
      <c r="Z22" s="65">
        <f t="shared" si="0"/>
        <v>-2.5732446012310173</v>
      </c>
      <c r="AA22" s="65">
        <f t="shared" si="1"/>
        <v>-12.182261634719382</v>
      </c>
      <c r="AB22" s="65">
        <f t="shared" si="2"/>
        <v>-3.679536955654239</v>
      </c>
      <c r="AC22" s="65">
        <f t="shared" si="3"/>
        <v>2.2197391265577737</v>
      </c>
      <c r="AD22" s="65"/>
      <c r="AE22" s="65"/>
      <c r="AF22" s="65"/>
      <c r="AG22" s="65"/>
      <c r="AH22" s="65"/>
      <c r="AI22" s="65">
        <f t="shared" si="4"/>
        <v>2.5666199158485248</v>
      </c>
    </row>
    <row r="23" spans="1:35" ht="18.75" customHeight="1">
      <c r="A23" s="81" t="s">
        <v>93</v>
      </c>
      <c r="B23" s="74">
        <v>490.61</v>
      </c>
      <c r="C23" s="74">
        <v>447.9</v>
      </c>
      <c r="D23" s="74">
        <v>397.67</v>
      </c>
      <c r="E23" s="74">
        <v>369.75</v>
      </c>
      <c r="F23" s="74">
        <v>317.64</v>
      </c>
      <c r="G23" s="74">
        <v>249.02</v>
      </c>
      <c r="H23" s="74">
        <v>276.64</v>
      </c>
      <c r="I23" s="74">
        <v>255.29</v>
      </c>
      <c r="J23" s="74">
        <v>254.65</v>
      </c>
      <c r="K23" s="74">
        <v>192.9</v>
      </c>
      <c r="L23" s="74">
        <v>204.63</v>
      </c>
      <c r="M23" s="74">
        <v>229.67</v>
      </c>
      <c r="N23" s="74">
        <v>211.57</v>
      </c>
      <c r="O23" s="74">
        <v>209.33</v>
      </c>
      <c r="P23" s="74">
        <v>214.79</v>
      </c>
      <c r="Q23" s="74">
        <v>232.27</v>
      </c>
      <c r="R23" s="74">
        <v>245.75</v>
      </c>
      <c r="S23" s="74">
        <v>251.31</v>
      </c>
      <c r="T23" s="74">
        <v>312.08</v>
      </c>
      <c r="U23" s="74">
        <v>258.89999999999998</v>
      </c>
      <c r="V23" s="74">
        <v>225.81</v>
      </c>
      <c r="W23" s="74">
        <v>248.02</v>
      </c>
      <c r="X23" s="74">
        <v>249.09</v>
      </c>
      <c r="Z23" s="65">
        <f t="shared" si="0"/>
        <v>-3.0340880681006155</v>
      </c>
      <c r="AA23" s="65">
        <f t="shared" si="1"/>
        <v>-12.682847087934002</v>
      </c>
      <c r="AB23" s="65">
        <f t="shared" si="2"/>
        <v>-3.8505033328371407</v>
      </c>
      <c r="AC23" s="65">
        <f t="shared" si="3"/>
        <v>1.6519191495505181</v>
      </c>
      <c r="AD23" s="65"/>
      <c r="AE23" s="65"/>
      <c r="AF23" s="65"/>
      <c r="AG23" s="65"/>
      <c r="AH23" s="65"/>
      <c r="AI23" s="65">
        <f t="shared" si="4"/>
        <v>0.43141682122409203</v>
      </c>
    </row>
    <row r="24" spans="1:35" ht="18.75" customHeight="1">
      <c r="A24" s="81" t="s">
        <v>94</v>
      </c>
      <c r="B24" s="74">
        <v>7.53</v>
      </c>
      <c r="C24" s="74">
        <v>7.36</v>
      </c>
      <c r="D24" s="74">
        <v>5.79</v>
      </c>
      <c r="E24" s="74">
        <v>5.77</v>
      </c>
      <c r="F24" s="74">
        <v>5.31</v>
      </c>
      <c r="G24" s="74">
        <v>7.37</v>
      </c>
      <c r="H24" s="74">
        <v>6.21</v>
      </c>
      <c r="I24" s="74">
        <v>4.96</v>
      </c>
      <c r="J24" s="74">
        <v>4.0199999999999996</v>
      </c>
      <c r="K24" s="74">
        <v>3.92</v>
      </c>
      <c r="L24" s="74">
        <v>4.22</v>
      </c>
      <c r="M24" s="74">
        <v>4.62</v>
      </c>
      <c r="N24" s="74">
        <v>5.47</v>
      </c>
      <c r="O24" s="74">
        <v>6.93</v>
      </c>
      <c r="P24" s="74">
        <v>6.62</v>
      </c>
      <c r="Q24" s="74">
        <v>6.32</v>
      </c>
      <c r="R24" s="74">
        <v>5.0999999999999996</v>
      </c>
      <c r="S24" s="74">
        <v>5.8</v>
      </c>
      <c r="T24" s="74">
        <v>4.5599999999999996</v>
      </c>
      <c r="U24" s="74">
        <v>4.67</v>
      </c>
      <c r="V24" s="74">
        <v>4.0599999999999996</v>
      </c>
      <c r="W24" s="74">
        <v>3.53</v>
      </c>
      <c r="X24" s="74">
        <v>4.75</v>
      </c>
      <c r="Z24" s="65">
        <f t="shared" si="0"/>
        <v>-2.0725415271575565</v>
      </c>
      <c r="AA24" s="65">
        <f t="shared" si="1"/>
        <v>-0.42862547983443244</v>
      </c>
      <c r="AB24" s="65">
        <f t="shared" si="2"/>
        <v>-10.552338156419284</v>
      </c>
      <c r="AC24" s="65">
        <f t="shared" si="3"/>
        <v>0.99078854473135802</v>
      </c>
      <c r="AD24" s="65"/>
      <c r="AE24" s="65"/>
      <c r="AF24" s="65"/>
      <c r="AG24" s="65"/>
      <c r="AH24" s="65"/>
      <c r="AI24" s="65">
        <f t="shared" si="4"/>
        <v>34.56090651558074</v>
      </c>
    </row>
    <row r="25" spans="1:35" ht="18.75" customHeight="1">
      <c r="A25" s="81" t="s">
        <v>95</v>
      </c>
      <c r="B25" s="74">
        <v>20.94</v>
      </c>
      <c r="C25" s="74">
        <v>16.39</v>
      </c>
      <c r="D25" s="74">
        <v>13.53</v>
      </c>
      <c r="E25" s="74">
        <v>13.74</v>
      </c>
      <c r="F25" s="74">
        <v>16.05</v>
      </c>
      <c r="G25" s="74">
        <v>14.72</v>
      </c>
      <c r="H25" s="74">
        <v>14.76</v>
      </c>
      <c r="I25" s="74">
        <v>15.44</v>
      </c>
      <c r="J25" s="74">
        <v>15</v>
      </c>
      <c r="K25" s="74">
        <v>14.54</v>
      </c>
      <c r="L25" s="74">
        <v>15.92</v>
      </c>
      <c r="M25" s="74">
        <v>16.46</v>
      </c>
      <c r="N25" s="74">
        <v>17.27</v>
      </c>
      <c r="O25" s="74">
        <v>18.5</v>
      </c>
      <c r="P25" s="74">
        <v>18.77</v>
      </c>
      <c r="Q25" s="74">
        <v>19.25</v>
      </c>
      <c r="R25" s="74">
        <v>18.57</v>
      </c>
      <c r="S25" s="74">
        <v>17.84</v>
      </c>
      <c r="T25" s="74">
        <v>17.23</v>
      </c>
      <c r="U25" s="74">
        <v>24.8</v>
      </c>
      <c r="V25" s="74">
        <v>35.6</v>
      </c>
      <c r="W25" s="74">
        <v>33.65</v>
      </c>
      <c r="X25" s="74">
        <v>38.68</v>
      </c>
      <c r="Z25" s="65">
        <f t="shared" si="0"/>
        <v>2.8286374815030157</v>
      </c>
      <c r="AA25" s="65">
        <f t="shared" si="1"/>
        <v>-6.806370387358851</v>
      </c>
      <c r="AB25" s="65">
        <f t="shared" si="2"/>
        <v>1.5797291919505518</v>
      </c>
      <c r="AC25" s="65">
        <f t="shared" si="3"/>
        <v>7.678405731055471</v>
      </c>
      <c r="AD25" s="65"/>
      <c r="AE25" s="65"/>
      <c r="AF25" s="65"/>
      <c r="AG25" s="65"/>
      <c r="AH25" s="65"/>
      <c r="AI25" s="65">
        <f t="shared" si="4"/>
        <v>14.947994056463601</v>
      </c>
    </row>
    <row r="26" spans="1:35" ht="18.75" customHeight="1">
      <c r="A26" s="82" t="s">
        <v>96</v>
      </c>
      <c r="B26" s="75">
        <v>283.75</v>
      </c>
      <c r="C26" s="75">
        <v>234.37</v>
      </c>
      <c r="D26" s="75">
        <v>203.41</v>
      </c>
      <c r="E26" s="75">
        <v>212.26</v>
      </c>
      <c r="F26" s="75">
        <v>255.75</v>
      </c>
      <c r="G26" s="75">
        <v>256.95999999999998</v>
      </c>
      <c r="H26" s="75">
        <v>246.47</v>
      </c>
      <c r="I26" s="75">
        <v>241.87</v>
      </c>
      <c r="J26" s="75">
        <v>234.85999999999999</v>
      </c>
      <c r="K26" s="75">
        <v>237.04</v>
      </c>
      <c r="L26" s="75">
        <v>255.39</v>
      </c>
      <c r="M26" s="75">
        <v>264.02</v>
      </c>
      <c r="N26" s="75">
        <v>282.90999999999997</v>
      </c>
      <c r="O26" s="75">
        <v>311.95</v>
      </c>
      <c r="P26" s="75">
        <v>303.78000000000003</v>
      </c>
      <c r="Q26" s="75">
        <v>312.29999999999995</v>
      </c>
      <c r="R26" s="75">
        <v>292.48</v>
      </c>
      <c r="S26" s="75">
        <v>326.20000000000005</v>
      </c>
      <c r="T26" s="75">
        <v>395.53999999999996</v>
      </c>
      <c r="U26" s="75">
        <v>378.27</v>
      </c>
      <c r="V26" s="75">
        <v>423.79</v>
      </c>
      <c r="W26" s="75">
        <v>417.29999999999995</v>
      </c>
      <c r="X26" s="75">
        <v>423.01</v>
      </c>
      <c r="Z26" s="71">
        <f t="shared" si="0"/>
        <v>1.8315816466396351</v>
      </c>
      <c r="AA26" s="71">
        <f t="shared" si="1"/>
        <v>-1.9639215489469564</v>
      </c>
      <c r="AB26" s="71">
        <f t="shared" si="2"/>
        <v>-0.12249775405918095</v>
      </c>
      <c r="AC26" s="71">
        <f t="shared" si="3"/>
        <v>4.2946975109794394</v>
      </c>
      <c r="AD26" s="65"/>
      <c r="AE26" s="65"/>
      <c r="AF26" s="65"/>
      <c r="AG26" s="65"/>
      <c r="AH26" s="65"/>
      <c r="AI26" s="71">
        <f t="shared" si="4"/>
        <v>1.3683201533668912</v>
      </c>
    </row>
    <row r="27" spans="1:35" ht="18.75" customHeight="1">
      <c r="A27" s="80" t="s">
        <v>97</v>
      </c>
      <c r="B27" s="74">
        <v>81.099999999999994</v>
      </c>
      <c r="C27" s="74">
        <v>78.709999999999994</v>
      </c>
      <c r="D27" s="74">
        <v>69.19</v>
      </c>
      <c r="E27" s="74">
        <v>66.92</v>
      </c>
      <c r="F27" s="74">
        <v>77.959999999999994</v>
      </c>
      <c r="G27" s="74">
        <v>95.11</v>
      </c>
      <c r="H27" s="74">
        <v>87.44</v>
      </c>
      <c r="I27" s="74">
        <v>77.94</v>
      </c>
      <c r="J27" s="74">
        <v>77.88</v>
      </c>
      <c r="K27" s="74">
        <v>90.07</v>
      </c>
      <c r="L27" s="74">
        <v>94.45</v>
      </c>
      <c r="M27" s="74">
        <v>96.6</v>
      </c>
      <c r="N27" s="74">
        <v>107</v>
      </c>
      <c r="O27" s="74">
        <v>124.38</v>
      </c>
      <c r="P27" s="74">
        <v>117.01</v>
      </c>
      <c r="Q27" s="74">
        <v>118.88</v>
      </c>
      <c r="R27" s="74">
        <v>104.48</v>
      </c>
      <c r="S27" s="74">
        <v>100.68</v>
      </c>
      <c r="T27" s="74">
        <v>86.72</v>
      </c>
      <c r="U27" s="74">
        <v>75.28</v>
      </c>
      <c r="V27" s="74">
        <v>65.56</v>
      </c>
      <c r="W27" s="74">
        <v>60.27</v>
      </c>
      <c r="X27" s="74">
        <v>53.76</v>
      </c>
      <c r="Z27" s="65">
        <f t="shared" si="0"/>
        <v>-1.8515232273852988</v>
      </c>
      <c r="AA27" s="65">
        <f t="shared" si="1"/>
        <v>3.2383525311391104</v>
      </c>
      <c r="AB27" s="65">
        <f t="shared" si="2"/>
        <v>-0.13917351464941552</v>
      </c>
      <c r="AC27" s="65">
        <f t="shared" si="3"/>
        <v>-4.5876099737405145</v>
      </c>
      <c r="AD27" s="65"/>
      <c r="AE27" s="65"/>
      <c r="AF27" s="65"/>
      <c r="AG27" s="65"/>
      <c r="AH27" s="65"/>
      <c r="AI27" s="65">
        <f t="shared" si="4"/>
        <v>-10.801393728223005</v>
      </c>
    </row>
    <row r="28" spans="1:35" ht="18.75" customHeight="1">
      <c r="A28" s="80" t="s">
        <v>98</v>
      </c>
      <c r="B28" s="74">
        <v>202.65</v>
      </c>
      <c r="C28" s="74">
        <v>155.66</v>
      </c>
      <c r="D28" s="74">
        <v>134.22</v>
      </c>
      <c r="E28" s="74">
        <v>145.34</v>
      </c>
      <c r="F28" s="74">
        <v>177.79</v>
      </c>
      <c r="G28" s="74">
        <v>161.85</v>
      </c>
      <c r="H28" s="74">
        <v>159.03</v>
      </c>
      <c r="I28" s="74">
        <v>163.93</v>
      </c>
      <c r="J28" s="74">
        <v>156.97999999999999</v>
      </c>
      <c r="K28" s="74">
        <v>146.97</v>
      </c>
      <c r="L28" s="74">
        <v>160.94</v>
      </c>
      <c r="M28" s="74">
        <v>167.42</v>
      </c>
      <c r="N28" s="74">
        <v>175.91</v>
      </c>
      <c r="O28" s="74">
        <v>187.57</v>
      </c>
      <c r="P28" s="74">
        <v>186.77</v>
      </c>
      <c r="Q28" s="74">
        <v>193.42</v>
      </c>
      <c r="R28" s="74">
        <v>188</v>
      </c>
      <c r="S28" s="74">
        <v>225.52</v>
      </c>
      <c r="T28" s="74">
        <v>308.82</v>
      </c>
      <c r="U28" s="74">
        <v>302.99</v>
      </c>
      <c r="V28" s="74">
        <v>358.23</v>
      </c>
      <c r="W28" s="74">
        <v>357.03</v>
      </c>
      <c r="X28" s="74">
        <v>369.25</v>
      </c>
      <c r="Z28" s="65">
        <f t="shared" si="0"/>
        <v>2.7647731762669991</v>
      </c>
      <c r="AA28" s="65">
        <f t="shared" si="1"/>
        <v>-4.3966260835503812</v>
      </c>
      <c r="AB28" s="65">
        <f t="shared" si="2"/>
        <v>-0.11270355486953099</v>
      </c>
      <c r="AC28" s="65">
        <f t="shared" si="3"/>
        <v>7.1654295099776721</v>
      </c>
      <c r="AD28" s="65"/>
      <c r="AE28" s="65"/>
      <c r="AF28" s="65"/>
      <c r="AG28" s="65"/>
      <c r="AH28" s="65"/>
      <c r="AI28" s="65">
        <f t="shared" si="4"/>
        <v>3.4226815673752986</v>
      </c>
    </row>
    <row r="29" spans="1:35" ht="18.75" customHeight="1">
      <c r="A29" s="82" t="s">
        <v>99</v>
      </c>
      <c r="B29" s="75">
        <v>63.63</v>
      </c>
      <c r="C29" s="75">
        <v>51.66</v>
      </c>
      <c r="D29" s="75">
        <v>45.08</v>
      </c>
      <c r="E29" s="75">
        <v>47.33</v>
      </c>
      <c r="F29" s="75">
        <v>58.01</v>
      </c>
      <c r="G29" s="75">
        <v>58</v>
      </c>
      <c r="H29" s="75">
        <v>56.18</v>
      </c>
      <c r="I29" s="75">
        <v>56</v>
      </c>
      <c r="J29" s="75">
        <v>54.37</v>
      </c>
      <c r="K29" s="75">
        <v>52.71</v>
      </c>
      <c r="L29" s="75">
        <v>59.23</v>
      </c>
      <c r="M29" s="75">
        <v>61.36</v>
      </c>
      <c r="N29" s="75">
        <v>66.95</v>
      </c>
      <c r="O29" s="75">
        <v>73.16</v>
      </c>
      <c r="P29" s="75">
        <v>72.92</v>
      </c>
      <c r="Q29" s="75">
        <v>73.28</v>
      </c>
      <c r="R29" s="75">
        <v>71.92</v>
      </c>
      <c r="S29" s="75">
        <v>80.11</v>
      </c>
      <c r="T29" s="75">
        <v>79.22</v>
      </c>
      <c r="U29" s="75">
        <v>86.13</v>
      </c>
      <c r="V29" s="75">
        <v>86.08</v>
      </c>
      <c r="W29" s="75">
        <v>88.69</v>
      </c>
      <c r="X29" s="75">
        <v>90.64</v>
      </c>
      <c r="Z29" s="71">
        <f t="shared" si="0"/>
        <v>1.6212314366358394</v>
      </c>
      <c r="AA29" s="71">
        <f t="shared" si="1"/>
        <v>-1.8357813610643481</v>
      </c>
      <c r="AB29" s="71">
        <f t="shared" si="2"/>
        <v>0.42058518218590635</v>
      </c>
      <c r="AC29" s="71">
        <f t="shared" si="3"/>
        <v>3.6091665914854243</v>
      </c>
      <c r="AD29" s="65"/>
      <c r="AE29" s="65"/>
      <c r="AF29" s="65"/>
      <c r="AG29" s="65"/>
      <c r="AH29" s="65"/>
      <c r="AI29" s="71">
        <f t="shared" si="4"/>
        <v>2.1986695230578452</v>
      </c>
    </row>
    <row r="30" spans="1:35">
      <c r="A30" s="211" t="s">
        <v>31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35">
      <c r="A31" s="407" t="s">
        <v>151</v>
      </c>
      <c r="B31" s="407"/>
      <c r="C31" s="407"/>
      <c r="D31" s="407"/>
      <c r="E31" s="407"/>
      <c r="F31" s="407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211"/>
      <c r="R31" s="211"/>
      <c r="S31" s="211"/>
      <c r="T31" s="211"/>
      <c r="U31" s="211"/>
      <c r="V31" s="211"/>
      <c r="W31" s="211"/>
      <c r="X31" s="211"/>
    </row>
    <row r="32" spans="1:35">
      <c r="A32" s="200" t="s">
        <v>358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</row>
    <row r="33" spans="1:35"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</row>
    <row r="34" spans="1:35" ht="40.5" customHeight="1">
      <c r="A34" s="409" t="s">
        <v>164</v>
      </c>
      <c r="B34" s="408"/>
      <c r="C34" s="408"/>
      <c r="D34" s="408"/>
      <c r="E34" s="408"/>
      <c r="F34" s="408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64"/>
      <c r="R34" s="64"/>
      <c r="S34" s="64"/>
      <c r="T34" s="64"/>
      <c r="U34" s="64"/>
      <c r="V34" s="64"/>
      <c r="W34" s="64"/>
      <c r="X34" s="64"/>
    </row>
    <row r="35" spans="1:35" ht="32.25" customHeight="1">
      <c r="A35" s="178"/>
      <c r="B35" s="403">
        <v>2000</v>
      </c>
      <c r="C35" s="403">
        <v>2001</v>
      </c>
      <c r="D35" s="403">
        <v>2002</v>
      </c>
      <c r="E35" s="403">
        <v>2003</v>
      </c>
      <c r="F35" s="403">
        <v>2004</v>
      </c>
      <c r="G35" s="403">
        <v>2005</v>
      </c>
      <c r="H35" s="403">
        <v>2006</v>
      </c>
      <c r="I35" s="403">
        <v>2007</v>
      </c>
      <c r="J35" s="403">
        <v>2008</v>
      </c>
      <c r="K35" s="403">
        <v>2009</v>
      </c>
      <c r="L35" s="403">
        <v>2010</v>
      </c>
      <c r="M35" s="403">
        <v>2011</v>
      </c>
      <c r="N35" s="403">
        <v>2012</v>
      </c>
      <c r="O35" s="403">
        <v>2013</v>
      </c>
      <c r="P35" s="403" t="s">
        <v>100</v>
      </c>
      <c r="Q35" s="403">
        <v>2015</v>
      </c>
      <c r="R35" s="403">
        <v>2016</v>
      </c>
      <c r="S35" s="403">
        <v>2017</v>
      </c>
      <c r="T35" s="403">
        <v>2018</v>
      </c>
      <c r="U35" s="403">
        <v>2019</v>
      </c>
      <c r="V35" s="403">
        <v>2020</v>
      </c>
      <c r="W35" s="403">
        <v>2021</v>
      </c>
      <c r="X35" s="403" t="s">
        <v>187</v>
      </c>
      <c r="Y35" s="67"/>
      <c r="Z35" s="405" t="s">
        <v>154</v>
      </c>
      <c r="AA35" s="406"/>
      <c r="AB35" s="406"/>
      <c r="AC35" s="406"/>
      <c r="AD35" s="68"/>
      <c r="AE35" s="406" t="s">
        <v>18</v>
      </c>
      <c r="AF35" s="406"/>
      <c r="AG35" s="406"/>
      <c r="AH35" s="406"/>
      <c r="AI35" s="406"/>
    </row>
    <row r="36" spans="1:35" s="67" customFormat="1" ht="14.25" customHeight="1">
      <c r="A36" s="179"/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/>
      <c r="Z36" s="180" t="s">
        <v>188</v>
      </c>
      <c r="AA36" s="180" t="s">
        <v>19</v>
      </c>
      <c r="AB36" s="180" t="s">
        <v>20</v>
      </c>
      <c r="AC36" s="180" t="s">
        <v>189</v>
      </c>
      <c r="AD36" s="69"/>
      <c r="AE36" s="180" t="s">
        <v>21</v>
      </c>
      <c r="AF36" s="180" t="s">
        <v>19</v>
      </c>
      <c r="AG36" s="180" t="s">
        <v>20</v>
      </c>
      <c r="AH36" s="180" t="s">
        <v>22</v>
      </c>
      <c r="AI36" s="180" t="s">
        <v>190</v>
      </c>
    </row>
    <row r="37" spans="1:35" ht="18.75" customHeight="1">
      <c r="A37" s="77" t="s">
        <v>80</v>
      </c>
      <c r="B37" s="72">
        <v>1304.3399999999999</v>
      </c>
      <c r="C37" s="72">
        <v>1049.0899999999999</v>
      </c>
      <c r="D37" s="72">
        <v>1110.08</v>
      </c>
      <c r="E37" s="72">
        <v>1060.52</v>
      </c>
      <c r="F37" s="72">
        <v>1072.3</v>
      </c>
      <c r="G37" s="72">
        <v>1122.72</v>
      </c>
      <c r="H37" s="72">
        <v>1117.8599999999999</v>
      </c>
      <c r="I37" s="72">
        <v>1071.24</v>
      </c>
      <c r="J37" s="72">
        <v>1028.21</v>
      </c>
      <c r="K37" s="72">
        <v>1088.6099999999999</v>
      </c>
      <c r="L37" s="72">
        <v>1172.3399999999999</v>
      </c>
      <c r="M37" s="72">
        <v>1213.04</v>
      </c>
      <c r="N37" s="72">
        <v>1247.24</v>
      </c>
      <c r="O37" s="72">
        <v>1257.8</v>
      </c>
      <c r="P37" s="72">
        <v>1229.8</v>
      </c>
      <c r="Q37" s="72">
        <v>1283.47</v>
      </c>
      <c r="R37" s="72">
        <v>1268.8699999999999</v>
      </c>
      <c r="S37" s="72">
        <v>1245.96</v>
      </c>
      <c r="T37" s="72">
        <v>1257.69</v>
      </c>
      <c r="U37" s="72">
        <v>1199.97</v>
      </c>
      <c r="V37" s="72">
        <v>1214.1099999999999</v>
      </c>
      <c r="W37" s="72">
        <v>1245.29</v>
      </c>
      <c r="X37" s="72">
        <v>1217.43</v>
      </c>
      <c r="Z37" s="73">
        <f>((X37/B37)^(1/22)-1)*100</f>
        <v>-0.31294152430956235</v>
      </c>
      <c r="AA37" s="73">
        <f>((G37/B37)^(1/5)-1)*100</f>
        <v>-2.954337481541669</v>
      </c>
      <c r="AB37" s="73">
        <f>((L37/G37)^(1/5)-1)*100</f>
        <v>0.86870026931733513</v>
      </c>
      <c r="AC37" s="73">
        <f>((X37/L37)^(1/12)-1)*100</f>
        <v>0.3149978119122876</v>
      </c>
      <c r="AD37" s="65"/>
      <c r="AE37" s="65"/>
      <c r="AF37" s="65"/>
      <c r="AG37" s="65"/>
      <c r="AH37" s="65"/>
      <c r="AI37" s="73">
        <f>(X37-W37)/W37*100</f>
        <v>-2.237229882196107</v>
      </c>
    </row>
    <row r="38" spans="1:35" ht="18.75" customHeight="1">
      <c r="A38" s="79" t="s">
        <v>81</v>
      </c>
      <c r="B38" s="75">
        <v>1005.52</v>
      </c>
      <c r="C38" s="75">
        <v>791.89</v>
      </c>
      <c r="D38" s="75">
        <v>861.7</v>
      </c>
      <c r="E38" s="75">
        <v>803.18</v>
      </c>
      <c r="F38" s="75">
        <v>788.24</v>
      </c>
      <c r="G38" s="75">
        <v>813.73</v>
      </c>
      <c r="H38" s="75">
        <v>818.2</v>
      </c>
      <c r="I38" s="75">
        <v>780.12</v>
      </c>
      <c r="J38" s="75">
        <v>750.74</v>
      </c>
      <c r="K38" s="75">
        <v>809.21</v>
      </c>
      <c r="L38" s="75">
        <v>854.98</v>
      </c>
      <c r="M38" s="75">
        <v>892.33</v>
      </c>
      <c r="N38" s="75">
        <v>897.56</v>
      </c>
      <c r="O38" s="75">
        <v>879.61</v>
      </c>
      <c r="P38" s="75">
        <v>857.53</v>
      </c>
      <c r="Q38" s="75">
        <v>914.54</v>
      </c>
      <c r="R38" s="75">
        <v>904.47</v>
      </c>
      <c r="S38" s="75">
        <v>864.66</v>
      </c>
      <c r="T38" s="75">
        <v>834.37</v>
      </c>
      <c r="U38" s="75">
        <v>787.07</v>
      </c>
      <c r="V38" s="75">
        <v>748.03</v>
      </c>
      <c r="W38" s="75">
        <v>789.39</v>
      </c>
      <c r="X38" s="75">
        <v>759.45</v>
      </c>
      <c r="Z38" s="71">
        <f t="shared" ref="Z38:Z56" si="5">((X38/B38)^(1/22)-1)*100</f>
        <v>-1.267649554071093</v>
      </c>
      <c r="AA38" s="71">
        <f t="shared" ref="AA38:AA56" si="6">((G38/B38)^(1/5)-1)*100</f>
        <v>-4.1443044522861516</v>
      </c>
      <c r="AB38" s="71">
        <f t="shared" ref="AB38:AB56" si="7">((L38/G38)^(1/5)-1)*100</f>
        <v>0.99389588458493883</v>
      </c>
      <c r="AC38" s="71">
        <f t="shared" ref="AC38:AC56" si="8">((X38/L38)^(1/12)-1)*100</f>
        <v>-0.98250482039201614</v>
      </c>
      <c r="AD38" s="65"/>
      <c r="AE38" s="65"/>
      <c r="AF38" s="65"/>
      <c r="AG38" s="65"/>
      <c r="AH38" s="65"/>
      <c r="AI38" s="71">
        <f t="shared" ref="AI38:AI56" si="9">(X38-W38)/W38*100</f>
        <v>-3.7928020370159161</v>
      </c>
    </row>
    <row r="39" spans="1:35" ht="18.75" customHeight="1">
      <c r="A39" s="80" t="s">
        <v>82</v>
      </c>
      <c r="B39" s="74">
        <v>261.08999999999997</v>
      </c>
      <c r="C39" s="74">
        <v>40.03</v>
      </c>
      <c r="D39" s="74">
        <v>213.61</v>
      </c>
      <c r="E39" s="74">
        <v>147.81</v>
      </c>
      <c r="F39" s="74">
        <v>90.98</v>
      </c>
      <c r="G39" s="74">
        <v>202.08</v>
      </c>
      <c r="H39" s="74">
        <v>173.41</v>
      </c>
      <c r="I39" s="74">
        <v>107.17</v>
      </c>
      <c r="J39" s="74">
        <v>76.25</v>
      </c>
      <c r="K39" s="74">
        <v>133.47999999999999</v>
      </c>
      <c r="L39" s="74">
        <v>132.44</v>
      </c>
      <c r="M39" s="74">
        <v>141.91999999999999</v>
      </c>
      <c r="N39" s="74">
        <v>132.37</v>
      </c>
      <c r="O39" s="74">
        <v>119.72</v>
      </c>
      <c r="P39" s="74">
        <v>117.3</v>
      </c>
      <c r="Q39" s="74">
        <v>142.27000000000001</v>
      </c>
      <c r="R39" s="74">
        <v>133.13</v>
      </c>
      <c r="S39" s="74">
        <v>89.83</v>
      </c>
      <c r="T39" s="74">
        <v>57.42</v>
      </c>
      <c r="U39" s="74">
        <v>58.9</v>
      </c>
      <c r="V39" s="74">
        <v>55.7</v>
      </c>
      <c r="W39" s="74">
        <v>58.78</v>
      </c>
      <c r="X39" s="74">
        <v>58.63</v>
      </c>
      <c r="Z39" s="65">
        <f t="shared" si="5"/>
        <v>-6.5638394238659465</v>
      </c>
      <c r="AA39" s="65">
        <f t="shared" si="6"/>
        <v>-4.9949657202777553</v>
      </c>
      <c r="AB39" s="65">
        <f t="shared" si="7"/>
        <v>-8.1034583670224656</v>
      </c>
      <c r="AC39" s="65">
        <f t="shared" si="8"/>
        <v>-6.5652574001176189</v>
      </c>
      <c r="AD39" s="65"/>
      <c r="AE39" s="65"/>
      <c r="AF39" s="65"/>
      <c r="AG39" s="65"/>
      <c r="AH39" s="65"/>
      <c r="AI39" s="65">
        <f t="shared" si="9"/>
        <v>-0.25518883974140621</v>
      </c>
    </row>
    <row r="40" spans="1:35" ht="18.75" customHeight="1">
      <c r="A40" s="80" t="s">
        <v>83</v>
      </c>
      <c r="B40" s="74">
        <v>191.09</v>
      </c>
      <c r="C40" s="74">
        <v>142.04</v>
      </c>
      <c r="D40" s="74">
        <v>119.88</v>
      </c>
      <c r="E40" s="74">
        <v>128.36000000000001</v>
      </c>
      <c r="F40" s="74">
        <v>139.77000000000001</v>
      </c>
      <c r="G40" s="74">
        <v>129.93</v>
      </c>
      <c r="H40" s="74">
        <v>130.77000000000001</v>
      </c>
      <c r="I40" s="74">
        <v>136.91999999999999</v>
      </c>
      <c r="J40" s="74">
        <v>124.79</v>
      </c>
      <c r="K40" s="74">
        <v>134.93</v>
      </c>
      <c r="L40" s="74">
        <v>141.83000000000001</v>
      </c>
      <c r="M40" s="74">
        <v>144.91</v>
      </c>
      <c r="N40" s="74">
        <v>144.1</v>
      </c>
      <c r="O40" s="74">
        <v>146.01</v>
      </c>
      <c r="P40" s="74">
        <v>147.58000000000001</v>
      </c>
      <c r="Q40" s="74">
        <v>149.04</v>
      </c>
      <c r="R40" s="74">
        <v>151.62</v>
      </c>
      <c r="S40" s="74">
        <v>162.41</v>
      </c>
      <c r="T40" s="74">
        <v>165.64</v>
      </c>
      <c r="U40" s="74">
        <v>156.62</v>
      </c>
      <c r="V40" s="74">
        <v>140.77000000000001</v>
      </c>
      <c r="W40" s="74">
        <v>150.11000000000001</v>
      </c>
      <c r="X40" s="74">
        <v>147.15</v>
      </c>
      <c r="Z40" s="65">
        <f t="shared" si="5"/>
        <v>-1.1806659099054428</v>
      </c>
      <c r="AA40" s="65">
        <f t="shared" si="6"/>
        <v>-7.4248774568465015</v>
      </c>
      <c r="AB40" s="65">
        <f t="shared" si="7"/>
        <v>1.7681155898448875</v>
      </c>
      <c r="AC40" s="65">
        <f t="shared" si="8"/>
        <v>0.30733227836303723</v>
      </c>
      <c r="AD40" s="65"/>
      <c r="AE40" s="65"/>
      <c r="AF40" s="65"/>
      <c r="AG40" s="65"/>
      <c r="AH40" s="65"/>
      <c r="AI40" s="65">
        <f t="shared" si="9"/>
        <v>-1.9718872826593883</v>
      </c>
    </row>
    <row r="41" spans="1:35" ht="18.75" customHeight="1">
      <c r="A41" s="81" t="s">
        <v>84</v>
      </c>
      <c r="B41" s="74">
        <v>162.04</v>
      </c>
      <c r="C41" s="74">
        <v>116.07</v>
      </c>
      <c r="D41" s="74">
        <v>101.22</v>
      </c>
      <c r="E41" s="74">
        <v>107.98</v>
      </c>
      <c r="F41" s="74">
        <v>100.25</v>
      </c>
      <c r="G41" s="74">
        <v>108.25</v>
      </c>
      <c r="H41" s="74">
        <v>109.48</v>
      </c>
      <c r="I41" s="74">
        <v>114.95</v>
      </c>
      <c r="J41" s="74">
        <v>103.51</v>
      </c>
      <c r="K41" s="74">
        <v>112.33</v>
      </c>
      <c r="L41" s="74">
        <v>119.07</v>
      </c>
      <c r="M41" s="74">
        <v>121.45</v>
      </c>
      <c r="N41" s="74">
        <v>121.93</v>
      </c>
      <c r="O41" s="74">
        <v>123.15</v>
      </c>
      <c r="P41" s="74">
        <v>126.84</v>
      </c>
      <c r="Q41" s="74">
        <v>128.11000000000001</v>
      </c>
      <c r="R41" s="74">
        <v>130.66999999999999</v>
      </c>
      <c r="S41" s="74">
        <v>142.41999999999999</v>
      </c>
      <c r="T41" s="74">
        <v>145.63999999999999</v>
      </c>
      <c r="U41" s="74">
        <v>135.44</v>
      </c>
      <c r="V41" s="74">
        <v>124.5</v>
      </c>
      <c r="W41" s="74">
        <v>130.69</v>
      </c>
      <c r="X41" s="74">
        <v>129.25</v>
      </c>
      <c r="Z41" s="65">
        <f t="shared" si="5"/>
        <v>-1.0224403790898173</v>
      </c>
      <c r="AA41" s="65">
        <f t="shared" si="6"/>
        <v>-7.75111319459808</v>
      </c>
      <c r="AB41" s="65">
        <f t="shared" si="7"/>
        <v>1.9236316659449137</v>
      </c>
      <c r="AC41" s="65">
        <f t="shared" si="8"/>
        <v>0.68598347757637956</v>
      </c>
      <c r="AD41" s="65"/>
      <c r="AE41" s="65"/>
      <c r="AF41" s="65"/>
      <c r="AG41" s="65"/>
      <c r="AH41" s="65"/>
      <c r="AI41" s="65">
        <f t="shared" si="9"/>
        <v>-1.1018440584589471</v>
      </c>
    </row>
    <row r="42" spans="1:35" ht="18.75" customHeight="1">
      <c r="A42" s="81" t="s">
        <v>85</v>
      </c>
      <c r="B42" s="74">
        <v>26.64</v>
      </c>
      <c r="C42" s="74">
        <v>22.12</v>
      </c>
      <c r="D42" s="74">
        <v>14.91</v>
      </c>
      <c r="E42" s="74">
        <v>16.95</v>
      </c>
      <c r="F42" s="74">
        <v>33.79</v>
      </c>
      <c r="G42" s="74">
        <v>15.51</v>
      </c>
      <c r="H42" s="74">
        <v>15.2</v>
      </c>
      <c r="I42" s="74">
        <v>15.95</v>
      </c>
      <c r="J42" s="74">
        <v>15.15</v>
      </c>
      <c r="K42" s="74">
        <v>16.52</v>
      </c>
      <c r="L42" s="74">
        <v>16.68</v>
      </c>
      <c r="M42" s="74">
        <v>17.670000000000002</v>
      </c>
      <c r="N42" s="74">
        <v>16.61</v>
      </c>
      <c r="O42" s="74">
        <v>17.64</v>
      </c>
      <c r="P42" s="74">
        <v>15.88</v>
      </c>
      <c r="Q42" s="74">
        <v>15.72</v>
      </c>
      <c r="R42" s="74">
        <v>15.25</v>
      </c>
      <c r="S42" s="74">
        <v>13.73</v>
      </c>
      <c r="T42" s="74">
        <v>13.89</v>
      </c>
      <c r="U42" s="74">
        <v>15.28</v>
      </c>
      <c r="V42" s="74">
        <v>11.72</v>
      </c>
      <c r="W42" s="74">
        <v>13.72</v>
      </c>
      <c r="X42" s="74">
        <v>12.14</v>
      </c>
      <c r="Z42" s="65">
        <f t="shared" si="5"/>
        <v>-3.5092554496441997</v>
      </c>
      <c r="AA42" s="65">
        <f t="shared" si="6"/>
        <v>-10.253914367801453</v>
      </c>
      <c r="AB42" s="65">
        <f t="shared" si="7"/>
        <v>1.465137841066233</v>
      </c>
      <c r="AC42" s="65">
        <f t="shared" si="8"/>
        <v>-2.6127983893718953</v>
      </c>
      <c r="AD42" s="65"/>
      <c r="AE42" s="65"/>
      <c r="AF42" s="65"/>
      <c r="AG42" s="65"/>
      <c r="AH42" s="65"/>
      <c r="AI42" s="65">
        <f t="shared" si="9"/>
        <v>-11.51603498542274</v>
      </c>
    </row>
    <row r="43" spans="1:35" ht="18.75" customHeight="1">
      <c r="A43" s="81" t="s">
        <v>86</v>
      </c>
      <c r="B43" s="74">
        <v>5.72</v>
      </c>
      <c r="C43" s="74">
        <v>5.73</v>
      </c>
      <c r="D43" s="74">
        <v>5.73</v>
      </c>
      <c r="E43" s="74">
        <v>5.73</v>
      </c>
      <c r="F43" s="74">
        <v>5.73</v>
      </c>
      <c r="G43" s="74">
        <v>5.73</v>
      </c>
      <c r="H43" s="74">
        <v>5.73</v>
      </c>
      <c r="I43" s="74">
        <v>5.7</v>
      </c>
      <c r="J43" s="74">
        <v>5.73</v>
      </c>
      <c r="K43" s="74">
        <v>5.73</v>
      </c>
      <c r="L43" s="74">
        <v>5.8</v>
      </c>
      <c r="M43" s="74">
        <v>5.45</v>
      </c>
      <c r="N43" s="74">
        <v>5.34</v>
      </c>
      <c r="O43" s="74">
        <v>5.03</v>
      </c>
      <c r="P43" s="74">
        <v>4.88</v>
      </c>
      <c r="Q43" s="74">
        <v>5.23</v>
      </c>
      <c r="R43" s="74">
        <v>5.7</v>
      </c>
      <c r="S43" s="74">
        <v>6.26</v>
      </c>
      <c r="T43" s="74">
        <v>6.14</v>
      </c>
      <c r="U43" s="74">
        <v>5.83</v>
      </c>
      <c r="V43" s="74">
        <v>4.59</v>
      </c>
      <c r="W43" s="74">
        <v>5.61</v>
      </c>
      <c r="X43" s="74">
        <v>5.79</v>
      </c>
      <c r="Z43" s="65">
        <f t="shared" si="5"/>
        <v>5.5303860554478668E-2</v>
      </c>
      <c r="AA43" s="65">
        <f t="shared" si="6"/>
        <v>3.4940609508260501E-2</v>
      </c>
      <c r="AB43" s="65">
        <f t="shared" si="7"/>
        <v>0.2431428504743316</v>
      </c>
      <c r="AC43" s="65">
        <f t="shared" si="8"/>
        <v>-1.4379182492019194E-2</v>
      </c>
      <c r="AD43" s="65"/>
      <c r="AE43" s="65"/>
      <c r="AF43" s="65"/>
      <c r="AG43" s="65"/>
      <c r="AH43" s="65"/>
      <c r="AI43" s="65">
        <f t="shared" si="9"/>
        <v>3.2085561497326149</v>
      </c>
    </row>
    <row r="44" spans="1:35" ht="18.75" customHeight="1">
      <c r="A44" s="80" t="s">
        <v>87</v>
      </c>
      <c r="B44" s="74">
        <v>204.54</v>
      </c>
      <c r="C44" s="74">
        <v>178.93</v>
      </c>
      <c r="D44" s="74">
        <v>198.43</v>
      </c>
      <c r="E44" s="74">
        <v>228.58</v>
      </c>
      <c r="F44" s="74">
        <v>249.33</v>
      </c>
      <c r="G44" s="74">
        <v>244.64</v>
      </c>
      <c r="H44" s="74">
        <v>248.34</v>
      </c>
      <c r="I44" s="74">
        <v>258.70999999999998</v>
      </c>
      <c r="J44" s="74">
        <v>253.02</v>
      </c>
      <c r="K44" s="74">
        <v>240.36</v>
      </c>
      <c r="L44" s="74">
        <v>268.8</v>
      </c>
      <c r="M44" s="74">
        <v>274.04000000000002</v>
      </c>
      <c r="N44" s="74">
        <v>290.17</v>
      </c>
      <c r="O44" s="74">
        <v>303.83999999999997</v>
      </c>
      <c r="P44" s="74">
        <v>294.55</v>
      </c>
      <c r="Q44" s="74">
        <v>309.11</v>
      </c>
      <c r="R44" s="74">
        <v>299.62</v>
      </c>
      <c r="S44" s="74">
        <v>303.5</v>
      </c>
      <c r="T44" s="74">
        <v>288.58999999999997</v>
      </c>
      <c r="U44" s="74">
        <v>283.29000000000002</v>
      </c>
      <c r="V44" s="74">
        <v>270.89999999999998</v>
      </c>
      <c r="W44" s="74">
        <v>285.7</v>
      </c>
      <c r="X44" s="74">
        <v>293.74</v>
      </c>
      <c r="Z44" s="65">
        <f t="shared" si="5"/>
        <v>1.6587500253126608</v>
      </c>
      <c r="AA44" s="65">
        <f t="shared" si="6"/>
        <v>3.6453549740775415</v>
      </c>
      <c r="AB44" s="65">
        <f t="shared" si="7"/>
        <v>1.9014489318080807</v>
      </c>
      <c r="AC44" s="65">
        <f t="shared" si="8"/>
        <v>0.7421353893026561</v>
      </c>
      <c r="AD44" s="65"/>
      <c r="AE44" s="65"/>
      <c r="AF44" s="65"/>
      <c r="AG44" s="65"/>
      <c r="AH44" s="65"/>
      <c r="AI44" s="65">
        <f t="shared" si="9"/>
        <v>2.8141407070353592</v>
      </c>
    </row>
    <row r="45" spans="1:35" ht="18.75" customHeight="1">
      <c r="A45" s="81" t="s">
        <v>88</v>
      </c>
      <c r="B45" s="74">
        <v>2.34</v>
      </c>
      <c r="C45" s="74">
        <v>1.95</v>
      </c>
      <c r="D45" s="74">
        <v>4.4000000000000004</v>
      </c>
      <c r="E45" s="74">
        <v>10.58</v>
      </c>
      <c r="F45" s="74">
        <v>6.13</v>
      </c>
      <c r="G45" s="74">
        <v>6.37</v>
      </c>
      <c r="H45" s="74">
        <v>5.14</v>
      </c>
      <c r="I45" s="74">
        <v>5.9</v>
      </c>
      <c r="J45" s="74">
        <v>5.72</v>
      </c>
      <c r="K45" s="74">
        <v>5.32</v>
      </c>
      <c r="L45" s="74">
        <v>5.75</v>
      </c>
      <c r="M45" s="74">
        <v>5.87</v>
      </c>
      <c r="N45" s="74">
        <v>5.81</v>
      </c>
      <c r="O45" s="74">
        <v>5.23</v>
      </c>
      <c r="P45" s="74">
        <v>4.71</v>
      </c>
      <c r="Q45" s="74">
        <v>4.8499999999999996</v>
      </c>
      <c r="R45" s="74">
        <v>4.6100000000000003</v>
      </c>
      <c r="S45" s="74">
        <v>4.6100000000000003</v>
      </c>
      <c r="T45" s="74">
        <v>4.66</v>
      </c>
      <c r="U45" s="74">
        <v>5.13</v>
      </c>
      <c r="V45" s="74">
        <v>5.05</v>
      </c>
      <c r="W45" s="74">
        <v>7.79</v>
      </c>
      <c r="X45" s="74">
        <v>7.5</v>
      </c>
      <c r="Z45" s="65">
        <f t="shared" si="5"/>
        <v>5.4369836267373683</v>
      </c>
      <c r="AA45" s="65">
        <f t="shared" si="6"/>
        <v>22.175665962439474</v>
      </c>
      <c r="AB45" s="65">
        <f t="shared" si="7"/>
        <v>-2.0271633672403921</v>
      </c>
      <c r="AC45" s="65">
        <f t="shared" si="8"/>
        <v>2.2388882315805159</v>
      </c>
      <c r="AD45" s="65"/>
      <c r="AE45" s="65"/>
      <c r="AF45" s="65"/>
      <c r="AG45" s="65"/>
      <c r="AH45" s="65"/>
      <c r="AI45" s="65">
        <f t="shared" si="9"/>
        <v>-3.7227214377406934</v>
      </c>
    </row>
    <row r="46" spans="1:35" ht="18.75" customHeight="1">
      <c r="A46" s="81" t="s">
        <v>89</v>
      </c>
      <c r="B46" s="74">
        <v>201.21</v>
      </c>
      <c r="C46" s="74">
        <v>175.79</v>
      </c>
      <c r="D46" s="74">
        <v>192.31</v>
      </c>
      <c r="E46" s="74">
        <v>214.58</v>
      </c>
      <c r="F46" s="74">
        <v>241.36</v>
      </c>
      <c r="G46" s="74">
        <v>236.34</v>
      </c>
      <c r="H46" s="74">
        <v>241.53</v>
      </c>
      <c r="I46" s="74">
        <v>251.19</v>
      </c>
      <c r="J46" s="74">
        <v>245.63</v>
      </c>
      <c r="K46" s="74">
        <v>233.35</v>
      </c>
      <c r="L46" s="74">
        <v>261.35000000000002</v>
      </c>
      <c r="M46" s="74">
        <v>266.58</v>
      </c>
      <c r="N46" s="74">
        <v>282.57</v>
      </c>
      <c r="O46" s="74">
        <v>296.7</v>
      </c>
      <c r="P46" s="74">
        <v>287.8</v>
      </c>
      <c r="Q46" s="74">
        <v>302.19</v>
      </c>
      <c r="R46" s="74">
        <v>293.12</v>
      </c>
      <c r="S46" s="74">
        <v>297.02999999999997</v>
      </c>
      <c r="T46" s="74">
        <v>282.18</v>
      </c>
      <c r="U46" s="74">
        <v>276.54000000000002</v>
      </c>
      <c r="V46" s="74">
        <v>264.48</v>
      </c>
      <c r="W46" s="74">
        <v>276.7</v>
      </c>
      <c r="X46" s="74">
        <v>285.27999999999997</v>
      </c>
      <c r="Z46" s="65">
        <f t="shared" si="5"/>
        <v>1.5995766701502934</v>
      </c>
      <c r="AA46" s="65">
        <f t="shared" si="6"/>
        <v>3.2707982586019035</v>
      </c>
      <c r="AB46" s="65">
        <f t="shared" si="7"/>
        <v>2.0321538852669629</v>
      </c>
      <c r="AC46" s="65">
        <f t="shared" si="8"/>
        <v>0.7327603869871524</v>
      </c>
      <c r="AD46" s="65"/>
      <c r="AE46" s="65"/>
      <c r="AF46" s="65"/>
      <c r="AG46" s="65"/>
      <c r="AH46" s="65"/>
      <c r="AI46" s="65">
        <f t="shared" si="9"/>
        <v>3.1008312251535903</v>
      </c>
    </row>
    <row r="47" spans="1:35" ht="18.75" customHeight="1">
      <c r="A47" s="81" t="s">
        <v>90</v>
      </c>
      <c r="B47" s="74">
        <v>1.86</v>
      </c>
      <c r="C47" s="74">
        <v>1.86</v>
      </c>
      <c r="D47" s="74">
        <v>1.86</v>
      </c>
      <c r="E47" s="74">
        <v>1.86</v>
      </c>
      <c r="F47" s="74">
        <v>1.86</v>
      </c>
      <c r="G47" s="74">
        <v>1.86</v>
      </c>
      <c r="H47" s="74">
        <v>1.86</v>
      </c>
      <c r="I47" s="74">
        <v>1.82</v>
      </c>
      <c r="J47" s="74">
        <v>1.86</v>
      </c>
      <c r="K47" s="74">
        <v>1.86</v>
      </c>
      <c r="L47" s="74">
        <v>1.86</v>
      </c>
      <c r="M47" s="74">
        <v>1.75</v>
      </c>
      <c r="N47" s="74">
        <v>1.9</v>
      </c>
      <c r="O47" s="74">
        <v>1.95</v>
      </c>
      <c r="P47" s="74">
        <v>2.0499999999999998</v>
      </c>
      <c r="Q47" s="74">
        <v>2.0699999999999998</v>
      </c>
      <c r="R47" s="74">
        <v>1.89</v>
      </c>
      <c r="S47" s="74">
        <v>1.86</v>
      </c>
      <c r="T47" s="74">
        <v>1.74</v>
      </c>
      <c r="U47" s="74">
        <v>1.57</v>
      </c>
      <c r="V47" s="74">
        <v>1.3</v>
      </c>
      <c r="W47" s="74">
        <v>1.67</v>
      </c>
      <c r="X47" s="74">
        <v>1.45</v>
      </c>
      <c r="Z47" s="65">
        <f t="shared" si="5"/>
        <v>-1.1254953332360262</v>
      </c>
      <c r="AA47" s="65">
        <f t="shared" si="6"/>
        <v>0</v>
      </c>
      <c r="AB47" s="65">
        <f t="shared" si="7"/>
        <v>0</v>
      </c>
      <c r="AC47" s="65">
        <f t="shared" si="8"/>
        <v>-2.0537255563437662</v>
      </c>
      <c r="AD47" s="65"/>
      <c r="AE47" s="65"/>
      <c r="AF47" s="65"/>
      <c r="AG47" s="65"/>
      <c r="AH47" s="65"/>
      <c r="AI47" s="65">
        <f t="shared" si="9"/>
        <v>-13.173652694610777</v>
      </c>
    </row>
    <row r="48" spans="1:35" ht="18.75" customHeight="1">
      <c r="A48" s="80" t="s">
        <v>91</v>
      </c>
      <c r="B48" s="74">
        <v>50.2</v>
      </c>
      <c r="C48" s="74">
        <v>50.2</v>
      </c>
      <c r="D48" s="74">
        <v>50.2</v>
      </c>
      <c r="E48" s="74">
        <v>50.2</v>
      </c>
      <c r="F48" s="74">
        <v>50.2</v>
      </c>
      <c r="G48" s="74">
        <v>50.2</v>
      </c>
      <c r="H48" s="74">
        <v>50.2</v>
      </c>
      <c r="I48" s="74">
        <v>47.82</v>
      </c>
      <c r="J48" s="74">
        <v>49.6</v>
      </c>
      <c r="K48" s="74">
        <v>50.19</v>
      </c>
      <c r="L48" s="74">
        <v>50.19</v>
      </c>
      <c r="M48" s="74">
        <v>50.19</v>
      </c>
      <c r="N48" s="74">
        <v>52.88</v>
      </c>
      <c r="O48" s="74">
        <v>53.51</v>
      </c>
      <c r="P48" s="74">
        <v>51.46</v>
      </c>
      <c r="Q48" s="74">
        <v>51.87</v>
      </c>
      <c r="R48" s="74">
        <v>50.68</v>
      </c>
      <c r="S48" s="74">
        <v>53.21</v>
      </c>
      <c r="T48" s="74">
        <v>55.35</v>
      </c>
      <c r="U48" s="74">
        <v>59.68</v>
      </c>
      <c r="V48" s="74">
        <v>59.08</v>
      </c>
      <c r="W48" s="74">
        <v>57.78</v>
      </c>
      <c r="X48" s="74">
        <v>60.23</v>
      </c>
      <c r="Z48" s="65">
        <f t="shared" si="5"/>
        <v>0.83141696103639084</v>
      </c>
      <c r="AA48" s="65">
        <f t="shared" si="6"/>
        <v>0</v>
      </c>
      <c r="AB48" s="65">
        <f t="shared" si="7"/>
        <v>-3.9843812382533983E-3</v>
      </c>
      <c r="AC48" s="65">
        <f t="shared" si="8"/>
        <v>1.5312280084470054</v>
      </c>
      <c r="AD48" s="65"/>
      <c r="AE48" s="65"/>
      <c r="AF48" s="65"/>
      <c r="AG48" s="65"/>
      <c r="AH48" s="65"/>
      <c r="AI48" s="65">
        <f t="shared" si="9"/>
        <v>4.2402215299411488</v>
      </c>
    </row>
    <row r="49" spans="1:35" ht="18.75" customHeight="1">
      <c r="A49" s="80" t="s">
        <v>92</v>
      </c>
      <c r="B49" s="74">
        <v>380.15</v>
      </c>
      <c r="C49" s="74">
        <v>333.81</v>
      </c>
      <c r="D49" s="74">
        <v>304.92</v>
      </c>
      <c r="E49" s="74">
        <v>265.74</v>
      </c>
      <c r="F49" s="74">
        <v>262.44</v>
      </c>
      <c r="G49" s="74">
        <v>226.05</v>
      </c>
      <c r="H49" s="74">
        <v>244.54</v>
      </c>
      <c r="I49" s="74">
        <v>240.06</v>
      </c>
      <c r="J49" s="74">
        <v>249.78</v>
      </c>
      <c r="K49" s="74">
        <v>252.43</v>
      </c>
      <c r="L49" s="74">
        <v>263.75</v>
      </c>
      <c r="M49" s="74">
        <v>283.82</v>
      </c>
      <c r="N49" s="74">
        <v>280.42</v>
      </c>
      <c r="O49" s="74">
        <v>257.2</v>
      </c>
      <c r="P49" s="74">
        <v>247.64</v>
      </c>
      <c r="Q49" s="74">
        <v>261.49</v>
      </c>
      <c r="R49" s="74">
        <v>269.42</v>
      </c>
      <c r="S49" s="74">
        <v>255.71</v>
      </c>
      <c r="T49" s="74">
        <v>266.49</v>
      </c>
      <c r="U49" s="74">
        <v>233.08</v>
      </c>
      <c r="V49" s="74">
        <v>224.91</v>
      </c>
      <c r="W49" s="74">
        <v>239.73</v>
      </c>
      <c r="X49" s="74">
        <v>205.38</v>
      </c>
      <c r="Z49" s="65">
        <f t="shared" si="5"/>
        <v>-2.7598549621028146</v>
      </c>
      <c r="AA49" s="65">
        <f t="shared" si="6"/>
        <v>-9.874040091879511</v>
      </c>
      <c r="AB49" s="65">
        <f t="shared" si="7"/>
        <v>3.1329858495806162</v>
      </c>
      <c r="AC49" s="65">
        <f t="shared" si="8"/>
        <v>-2.0629225386626593</v>
      </c>
      <c r="AD49" s="65"/>
      <c r="AE49" s="65"/>
      <c r="AF49" s="65"/>
      <c r="AG49" s="65"/>
      <c r="AH49" s="65"/>
      <c r="AI49" s="65">
        <f t="shared" si="9"/>
        <v>-14.328619697159303</v>
      </c>
    </row>
    <row r="50" spans="1:35" ht="18.75" customHeight="1">
      <c r="A50" s="81" t="s">
        <v>93</v>
      </c>
      <c r="B50" s="74">
        <v>354.94</v>
      </c>
      <c r="C50" s="74">
        <v>312.42</v>
      </c>
      <c r="D50" s="74">
        <v>285.57</v>
      </c>
      <c r="E50" s="74">
        <v>246.43</v>
      </c>
      <c r="F50" s="74">
        <v>243.03</v>
      </c>
      <c r="G50" s="74">
        <v>206.26</v>
      </c>
      <c r="H50" s="74">
        <v>225.16</v>
      </c>
      <c r="I50" s="74">
        <v>221.16</v>
      </c>
      <c r="J50" s="74">
        <v>232.22</v>
      </c>
      <c r="K50" s="74">
        <v>234.55</v>
      </c>
      <c r="L50" s="74">
        <v>243.94</v>
      </c>
      <c r="M50" s="74">
        <v>263.45999999999998</v>
      </c>
      <c r="N50" s="74">
        <v>258.18</v>
      </c>
      <c r="O50" s="74">
        <v>232.36</v>
      </c>
      <c r="P50" s="74">
        <v>223.06</v>
      </c>
      <c r="Q50" s="74">
        <v>236.46</v>
      </c>
      <c r="R50" s="74">
        <v>245.75</v>
      </c>
      <c r="S50" s="74">
        <v>230.66</v>
      </c>
      <c r="T50" s="74">
        <v>242.88</v>
      </c>
      <c r="U50" s="74">
        <v>210.05</v>
      </c>
      <c r="V50" s="74">
        <v>197.05</v>
      </c>
      <c r="W50" s="74">
        <v>214.28</v>
      </c>
      <c r="X50" s="74">
        <v>177.86</v>
      </c>
      <c r="Z50" s="65">
        <f t="shared" si="5"/>
        <v>-3.0918836734256772</v>
      </c>
      <c r="AA50" s="65">
        <f t="shared" si="6"/>
        <v>-10.287695322900802</v>
      </c>
      <c r="AB50" s="65">
        <f t="shared" si="7"/>
        <v>3.4126342685218303</v>
      </c>
      <c r="AC50" s="65">
        <f t="shared" si="8"/>
        <v>-2.5983593267551397</v>
      </c>
      <c r="AD50" s="65"/>
      <c r="AE50" s="65"/>
      <c r="AF50" s="65"/>
      <c r="AG50" s="65"/>
      <c r="AH50" s="65"/>
      <c r="AI50" s="65">
        <f t="shared" si="9"/>
        <v>-16.996453238753027</v>
      </c>
    </row>
    <row r="51" spans="1:35" ht="18.75" customHeight="1">
      <c r="A51" s="81" t="s">
        <v>94</v>
      </c>
      <c r="B51" s="74">
        <v>5.99</v>
      </c>
      <c r="C51" s="74">
        <v>5.59</v>
      </c>
      <c r="D51" s="74">
        <v>4.5599999999999996</v>
      </c>
      <c r="E51" s="74">
        <v>4.62</v>
      </c>
      <c r="F51" s="74">
        <v>4.2</v>
      </c>
      <c r="G51" s="74">
        <v>5.58</v>
      </c>
      <c r="H51" s="74">
        <v>4.9000000000000004</v>
      </c>
      <c r="I51" s="74">
        <v>4.04</v>
      </c>
      <c r="J51" s="74">
        <v>3.37</v>
      </c>
      <c r="K51" s="74">
        <v>3.52</v>
      </c>
      <c r="L51" s="74">
        <v>3.91</v>
      </c>
      <c r="M51" s="74">
        <v>4.3499999999999996</v>
      </c>
      <c r="N51" s="74">
        <v>5.2</v>
      </c>
      <c r="O51" s="74">
        <v>6.27</v>
      </c>
      <c r="P51" s="74">
        <v>6.11</v>
      </c>
      <c r="Q51" s="74">
        <v>6.02</v>
      </c>
      <c r="R51" s="74">
        <v>5.0999999999999996</v>
      </c>
      <c r="S51" s="74">
        <v>5.62</v>
      </c>
      <c r="T51" s="74">
        <v>4.53</v>
      </c>
      <c r="U51" s="74">
        <v>4.3600000000000003</v>
      </c>
      <c r="V51" s="74">
        <v>3.87</v>
      </c>
      <c r="W51" s="74">
        <v>3.39</v>
      </c>
      <c r="X51" s="74">
        <v>4.3899999999999997</v>
      </c>
      <c r="Z51" s="65">
        <f t="shared" si="5"/>
        <v>-1.4026256323564246</v>
      </c>
      <c r="AA51" s="65">
        <f t="shared" si="6"/>
        <v>-1.4080457045780093</v>
      </c>
      <c r="AB51" s="65">
        <f t="shared" si="7"/>
        <v>-6.8659451269550971</v>
      </c>
      <c r="AC51" s="65">
        <f t="shared" si="8"/>
        <v>0.96960258919076558</v>
      </c>
      <c r="AD51" s="65"/>
      <c r="AE51" s="65"/>
      <c r="AF51" s="65"/>
      <c r="AG51" s="65"/>
      <c r="AH51" s="65"/>
      <c r="AI51" s="65">
        <f t="shared" si="9"/>
        <v>29.498525073746301</v>
      </c>
    </row>
    <row r="52" spans="1:35" ht="18.75" customHeight="1">
      <c r="A52" s="81" t="s">
        <v>95</v>
      </c>
      <c r="B52" s="74">
        <v>18.579999999999998</v>
      </c>
      <c r="C52" s="74">
        <v>15.03</v>
      </c>
      <c r="D52" s="74">
        <v>14.14</v>
      </c>
      <c r="E52" s="74">
        <v>15.03</v>
      </c>
      <c r="F52" s="74">
        <v>15.89</v>
      </c>
      <c r="G52" s="74">
        <v>15.2</v>
      </c>
      <c r="H52" s="74">
        <v>15.47</v>
      </c>
      <c r="I52" s="74">
        <v>16.05</v>
      </c>
      <c r="J52" s="74">
        <v>15.23</v>
      </c>
      <c r="K52" s="74">
        <v>15.4</v>
      </c>
      <c r="L52" s="74">
        <v>16.809999999999999</v>
      </c>
      <c r="M52" s="74">
        <v>17.079999999999998</v>
      </c>
      <c r="N52" s="74">
        <v>17.809999999999999</v>
      </c>
      <c r="O52" s="74">
        <v>18.46</v>
      </c>
      <c r="P52" s="74">
        <v>18.29</v>
      </c>
      <c r="Q52" s="74">
        <v>18.899999999999999</v>
      </c>
      <c r="R52" s="74">
        <v>18.57</v>
      </c>
      <c r="S52" s="74">
        <v>19.43</v>
      </c>
      <c r="T52" s="74">
        <v>18.78</v>
      </c>
      <c r="U52" s="74">
        <v>19.309999999999999</v>
      </c>
      <c r="V52" s="74">
        <v>24.32</v>
      </c>
      <c r="W52" s="74">
        <v>23.12</v>
      </c>
      <c r="X52" s="74">
        <v>23.3</v>
      </c>
      <c r="Z52" s="65">
        <f t="shared" si="5"/>
        <v>1.0342555891880156</v>
      </c>
      <c r="AA52" s="65">
        <f t="shared" si="6"/>
        <v>-3.9362412288508009</v>
      </c>
      <c r="AB52" s="65">
        <f t="shared" si="7"/>
        <v>2.0339794735527716</v>
      </c>
      <c r="AC52" s="65">
        <f t="shared" si="8"/>
        <v>2.7580097131396197</v>
      </c>
      <c r="AD52" s="65"/>
      <c r="AE52" s="65"/>
      <c r="AF52" s="65"/>
      <c r="AG52" s="65"/>
      <c r="AH52" s="65"/>
      <c r="AI52" s="65">
        <f t="shared" si="9"/>
        <v>0.77854671280276688</v>
      </c>
    </row>
    <row r="53" spans="1:35" ht="18.75" customHeight="1">
      <c r="A53" s="82" t="s">
        <v>96</v>
      </c>
      <c r="B53" s="75">
        <v>236.83</v>
      </c>
      <c r="C53" s="75">
        <v>205.4</v>
      </c>
      <c r="D53" s="75">
        <v>197.24</v>
      </c>
      <c r="E53" s="75">
        <v>204.59</v>
      </c>
      <c r="F53" s="75">
        <v>227.72</v>
      </c>
      <c r="G53" s="75">
        <v>250.15</v>
      </c>
      <c r="H53" s="75">
        <v>241.98</v>
      </c>
      <c r="I53" s="75">
        <v>234.32</v>
      </c>
      <c r="J53" s="75">
        <v>223.72</v>
      </c>
      <c r="K53" s="75">
        <v>225.95</v>
      </c>
      <c r="L53" s="75">
        <v>255.61</v>
      </c>
      <c r="M53" s="75">
        <v>258.60000000000002</v>
      </c>
      <c r="N53" s="75">
        <v>281.67</v>
      </c>
      <c r="O53" s="75">
        <v>304.08</v>
      </c>
      <c r="P53" s="75">
        <v>299.37</v>
      </c>
      <c r="Q53" s="75">
        <v>296.02999999999997</v>
      </c>
      <c r="R53" s="75">
        <v>292.48</v>
      </c>
      <c r="S53" s="75">
        <v>302.23</v>
      </c>
      <c r="T53" s="75">
        <v>341.32</v>
      </c>
      <c r="U53" s="75">
        <v>326.31</v>
      </c>
      <c r="V53" s="75">
        <v>366.61</v>
      </c>
      <c r="W53" s="75">
        <v>357.46</v>
      </c>
      <c r="X53" s="75">
        <v>358.97</v>
      </c>
      <c r="Z53" s="71">
        <f t="shared" si="5"/>
        <v>1.9084193353830159</v>
      </c>
      <c r="AA53" s="71">
        <f t="shared" si="6"/>
        <v>1.1003731318315113</v>
      </c>
      <c r="AB53" s="71">
        <f t="shared" si="7"/>
        <v>0.43277593056822994</v>
      </c>
      <c r="AC53" s="71">
        <f t="shared" si="8"/>
        <v>2.8703047040484986</v>
      </c>
      <c r="AD53" s="65"/>
      <c r="AE53" s="65"/>
      <c r="AF53" s="65"/>
      <c r="AG53" s="65"/>
      <c r="AH53" s="65"/>
      <c r="AI53" s="71">
        <f t="shared" si="9"/>
        <v>0.42242488670062323</v>
      </c>
    </row>
    <row r="54" spans="1:35" ht="18.75" customHeight="1">
      <c r="A54" s="80" t="s">
        <v>97</v>
      </c>
      <c r="B54" s="74">
        <v>64.56</v>
      </c>
      <c r="C54" s="74">
        <v>65.709999999999994</v>
      </c>
      <c r="D54" s="74">
        <v>63</v>
      </c>
      <c r="E54" s="74">
        <v>54.88</v>
      </c>
      <c r="F54" s="74">
        <v>61.75</v>
      </c>
      <c r="G54" s="74">
        <v>86.8</v>
      </c>
      <c r="H54" s="74">
        <v>77.47</v>
      </c>
      <c r="I54" s="74">
        <v>67.41</v>
      </c>
      <c r="J54" s="74">
        <v>67.23</v>
      </c>
      <c r="K54" s="74">
        <v>71.92</v>
      </c>
      <c r="L54" s="74">
        <v>85.86</v>
      </c>
      <c r="M54" s="74">
        <v>85.38</v>
      </c>
      <c r="N54" s="74">
        <v>100.55</v>
      </c>
      <c r="O54" s="74">
        <v>115.58</v>
      </c>
      <c r="P54" s="74">
        <v>115.1</v>
      </c>
      <c r="Q54" s="74">
        <v>104.8</v>
      </c>
      <c r="R54" s="74">
        <v>104.48</v>
      </c>
      <c r="S54" s="74">
        <v>96.45</v>
      </c>
      <c r="T54" s="74">
        <v>83.07</v>
      </c>
      <c r="U54" s="74">
        <v>73.13</v>
      </c>
      <c r="V54" s="74">
        <v>67.349999999999994</v>
      </c>
      <c r="W54" s="74">
        <v>59.72</v>
      </c>
      <c r="X54" s="74">
        <v>55.3</v>
      </c>
      <c r="Z54" s="65">
        <f t="shared" si="5"/>
        <v>-0.70126645879855509</v>
      </c>
      <c r="AA54" s="65">
        <f t="shared" si="6"/>
        <v>6.0989878011812104</v>
      </c>
      <c r="AB54" s="65">
        <f t="shared" si="7"/>
        <v>-0.21753422800298017</v>
      </c>
      <c r="AC54" s="65">
        <f t="shared" si="8"/>
        <v>-3.5998179790273532</v>
      </c>
      <c r="AD54" s="65"/>
      <c r="AE54" s="65"/>
      <c r="AF54" s="65"/>
      <c r="AG54" s="65"/>
      <c r="AH54" s="65"/>
      <c r="AI54" s="65">
        <f t="shared" si="9"/>
        <v>-7.4012056262558632</v>
      </c>
    </row>
    <row r="55" spans="1:35" ht="18.75" customHeight="1">
      <c r="A55" s="80" t="s">
        <v>98</v>
      </c>
      <c r="B55" s="74">
        <v>178.2</v>
      </c>
      <c r="C55" s="74">
        <v>143.82</v>
      </c>
      <c r="D55" s="74">
        <v>138.22</v>
      </c>
      <c r="E55" s="74">
        <v>155.21</v>
      </c>
      <c r="F55" s="74">
        <v>171.89</v>
      </c>
      <c r="G55" s="74">
        <v>165.67</v>
      </c>
      <c r="H55" s="74">
        <v>167.54</v>
      </c>
      <c r="I55" s="74">
        <v>171.28</v>
      </c>
      <c r="J55" s="74">
        <v>160.07</v>
      </c>
      <c r="K55" s="74">
        <v>156.91999999999999</v>
      </c>
      <c r="L55" s="74">
        <v>171.51</v>
      </c>
      <c r="M55" s="74">
        <v>175.26</v>
      </c>
      <c r="N55" s="74">
        <v>181.95</v>
      </c>
      <c r="O55" s="74">
        <v>188.69</v>
      </c>
      <c r="P55" s="74">
        <v>184.35</v>
      </c>
      <c r="Q55" s="74">
        <v>191.34</v>
      </c>
      <c r="R55" s="74">
        <v>188</v>
      </c>
      <c r="S55" s="74">
        <v>205.78</v>
      </c>
      <c r="T55" s="74">
        <v>256.82</v>
      </c>
      <c r="U55" s="74">
        <v>250.99</v>
      </c>
      <c r="V55" s="74">
        <v>294.62</v>
      </c>
      <c r="W55" s="74">
        <v>292.02999999999997</v>
      </c>
      <c r="X55" s="74">
        <v>297.12</v>
      </c>
      <c r="Z55" s="65">
        <f t="shared" si="5"/>
        <v>2.3509807407526173</v>
      </c>
      <c r="AA55" s="65">
        <f t="shared" si="6"/>
        <v>-1.4475932838115435</v>
      </c>
      <c r="AB55" s="65">
        <f t="shared" si="7"/>
        <v>0.69528024746148276</v>
      </c>
      <c r="AC55" s="65">
        <f t="shared" si="8"/>
        <v>4.6855815431107395</v>
      </c>
      <c r="AD55" s="65"/>
      <c r="AE55" s="65"/>
      <c r="AF55" s="65"/>
      <c r="AG55" s="65"/>
      <c r="AH55" s="65"/>
      <c r="AI55" s="65">
        <f t="shared" si="9"/>
        <v>1.7429716125055754</v>
      </c>
    </row>
    <row r="56" spans="1:35" ht="18.75" customHeight="1">
      <c r="A56" s="82" t="s">
        <v>99</v>
      </c>
      <c r="B56" s="75">
        <v>62.35</v>
      </c>
      <c r="C56" s="75">
        <v>52.19</v>
      </c>
      <c r="D56" s="75">
        <v>50.19</v>
      </c>
      <c r="E56" s="75">
        <v>54</v>
      </c>
      <c r="F56" s="75">
        <v>60.03</v>
      </c>
      <c r="G56" s="75">
        <v>62.39</v>
      </c>
      <c r="H56" s="75">
        <v>61.17</v>
      </c>
      <c r="I56" s="75">
        <v>60.28</v>
      </c>
      <c r="J56" s="75">
        <v>57.06</v>
      </c>
      <c r="K56" s="75">
        <v>57.02</v>
      </c>
      <c r="L56" s="75">
        <v>63.7</v>
      </c>
      <c r="M56" s="75">
        <v>64.599999999999994</v>
      </c>
      <c r="N56" s="75">
        <v>69.38</v>
      </c>
      <c r="O56" s="75">
        <v>74.16</v>
      </c>
      <c r="P56" s="75">
        <v>72.86</v>
      </c>
      <c r="Q56" s="75">
        <v>72.89</v>
      </c>
      <c r="R56" s="75">
        <v>71.92</v>
      </c>
      <c r="S56" s="75">
        <v>79.069999999999993</v>
      </c>
      <c r="T56" s="75">
        <v>79.349999999999994</v>
      </c>
      <c r="U56" s="75">
        <v>84.47</v>
      </c>
      <c r="V56" s="75">
        <v>95.67</v>
      </c>
      <c r="W56" s="75">
        <v>95.58</v>
      </c>
      <c r="X56" s="75">
        <v>96.19</v>
      </c>
      <c r="Z56" s="71">
        <f t="shared" si="5"/>
        <v>1.9902823179969387</v>
      </c>
      <c r="AA56" s="71">
        <f t="shared" si="6"/>
        <v>1.2827502586754136E-2</v>
      </c>
      <c r="AB56" s="71">
        <f t="shared" si="7"/>
        <v>0.41645590660592813</v>
      </c>
      <c r="AC56" s="71">
        <f t="shared" si="8"/>
        <v>3.4941672405480961</v>
      </c>
      <c r="AD56" s="65"/>
      <c r="AE56" s="65"/>
      <c r="AF56" s="65"/>
      <c r="AG56" s="65"/>
      <c r="AH56" s="65"/>
      <c r="AI56" s="71">
        <f t="shared" si="9"/>
        <v>0.63820883029922526</v>
      </c>
    </row>
    <row r="57" spans="1:35">
      <c r="A57" s="211" t="s">
        <v>31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</row>
    <row r="58" spans="1:35">
      <c r="A58" s="407" t="s">
        <v>151</v>
      </c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211"/>
      <c r="R58" s="211"/>
      <c r="S58" s="211"/>
      <c r="T58" s="211"/>
      <c r="U58" s="211"/>
      <c r="V58" s="211"/>
      <c r="W58" s="211"/>
      <c r="X58" s="211"/>
    </row>
    <row r="59" spans="1:35">
      <c r="A59" s="200" t="s">
        <v>358</v>
      </c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</row>
    <row r="60" spans="1:3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</row>
    <row r="61" spans="1:35" ht="40.5" customHeight="1">
      <c r="A61" s="408" t="s">
        <v>162</v>
      </c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64"/>
      <c r="R61" s="64"/>
      <c r="S61" s="64"/>
      <c r="T61" s="64"/>
      <c r="U61" s="64"/>
      <c r="V61" s="64"/>
      <c r="W61" s="64"/>
      <c r="X61" s="64"/>
    </row>
    <row r="62" spans="1:35" ht="32.25" customHeight="1">
      <c r="A62" s="178"/>
      <c r="B62" s="403">
        <v>2000</v>
      </c>
      <c r="C62" s="403">
        <v>2001</v>
      </c>
      <c r="D62" s="403">
        <v>2002</v>
      </c>
      <c r="E62" s="403">
        <v>2003</v>
      </c>
      <c r="F62" s="403">
        <v>2004</v>
      </c>
      <c r="G62" s="403">
        <v>2005</v>
      </c>
      <c r="H62" s="403">
        <v>2006</v>
      </c>
      <c r="I62" s="403">
        <v>2007</v>
      </c>
      <c r="J62" s="403">
        <v>2008</v>
      </c>
      <c r="K62" s="403">
        <v>2009</v>
      </c>
      <c r="L62" s="403">
        <v>2010</v>
      </c>
      <c r="M62" s="403">
        <v>2011</v>
      </c>
      <c r="N62" s="403">
        <v>2012</v>
      </c>
      <c r="O62" s="403">
        <v>2013</v>
      </c>
      <c r="P62" s="403">
        <v>2014</v>
      </c>
      <c r="Q62" s="403">
        <v>2015</v>
      </c>
      <c r="R62" s="403">
        <v>2016</v>
      </c>
      <c r="S62" s="403">
        <v>2017</v>
      </c>
      <c r="T62" s="403">
        <v>2018</v>
      </c>
      <c r="U62" s="403">
        <v>2019</v>
      </c>
      <c r="V62" s="403">
        <v>2020</v>
      </c>
      <c r="W62" s="403">
        <v>2021</v>
      </c>
      <c r="X62" s="403" t="s">
        <v>187</v>
      </c>
      <c r="Y62" s="67"/>
      <c r="Z62" s="405" t="s">
        <v>154</v>
      </c>
      <c r="AA62" s="406"/>
      <c r="AB62" s="406"/>
      <c r="AC62" s="406"/>
      <c r="AD62" s="68"/>
      <c r="AE62" s="406" t="s">
        <v>18</v>
      </c>
      <c r="AF62" s="406"/>
      <c r="AG62" s="406"/>
      <c r="AH62" s="406"/>
      <c r="AI62" s="406"/>
    </row>
    <row r="63" spans="1:35" s="67" customFormat="1" ht="14.25" customHeight="1">
      <c r="A63" s="179"/>
      <c r="B63" s="404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Z63" s="180" t="s">
        <v>188</v>
      </c>
      <c r="AA63" s="180" t="s">
        <v>19</v>
      </c>
      <c r="AB63" s="180" t="s">
        <v>20</v>
      </c>
      <c r="AC63" s="180" t="s">
        <v>189</v>
      </c>
      <c r="AD63" s="69"/>
      <c r="AE63" s="180" t="s">
        <v>21</v>
      </c>
      <c r="AF63" s="180" t="s">
        <v>19</v>
      </c>
      <c r="AG63" s="180" t="s">
        <v>20</v>
      </c>
      <c r="AH63" s="180" t="s">
        <v>22</v>
      </c>
      <c r="AI63" s="180" t="s">
        <v>190</v>
      </c>
    </row>
    <row r="64" spans="1:35" ht="18.75" customHeight="1">
      <c r="A64" s="83" t="s">
        <v>80</v>
      </c>
      <c r="B64" s="72">
        <f>B10/B37*100</f>
        <v>117.88414063817719</v>
      </c>
      <c r="C64" s="72">
        <f t="shared" ref="C64:W76" si="10">C10/C37*100</f>
        <v>115.92237081661251</v>
      </c>
      <c r="D64" s="72">
        <f t="shared" si="10"/>
        <v>107.94447247045258</v>
      </c>
      <c r="E64" s="72">
        <f t="shared" si="10"/>
        <v>108.29310149737863</v>
      </c>
      <c r="F64" s="72">
        <f t="shared" si="10"/>
        <v>110.02424694581741</v>
      </c>
      <c r="G64" s="72">
        <f t="shared" si="10"/>
        <v>101.96487102750463</v>
      </c>
      <c r="H64" s="72">
        <f t="shared" si="10"/>
        <v>101.06632315316766</v>
      </c>
      <c r="I64" s="72">
        <f t="shared" si="10"/>
        <v>101.0707217803667</v>
      </c>
      <c r="J64" s="72">
        <f t="shared" si="10"/>
        <v>102.78056039135974</v>
      </c>
      <c r="K64" s="72">
        <f t="shared" si="10"/>
        <v>94.339570645134629</v>
      </c>
      <c r="L64" s="72">
        <f t="shared" si="10"/>
        <v>94.292611358479618</v>
      </c>
      <c r="M64" s="72">
        <f t="shared" si="10"/>
        <v>96.63819824572974</v>
      </c>
      <c r="N64" s="72">
        <f t="shared" si="10"/>
        <v>96.096180366248674</v>
      </c>
      <c r="O64" s="72">
        <f t="shared" si="10"/>
        <v>99.528541898553044</v>
      </c>
      <c r="P64" s="72">
        <f t="shared" si="10"/>
        <v>101.13595706618965</v>
      </c>
      <c r="Q64" s="72">
        <f t="shared" si="10"/>
        <v>101.77020109546775</v>
      </c>
      <c r="R64" s="72">
        <f t="shared" si="10"/>
        <v>100.00000000000003</v>
      </c>
      <c r="S64" s="72">
        <f t="shared" si="10"/>
        <v>102.23121127484028</v>
      </c>
      <c r="T64" s="72">
        <f t="shared" si="10"/>
        <v>108.00038165207641</v>
      </c>
      <c r="U64" s="72">
        <f t="shared" si="10"/>
        <v>110.20108836054234</v>
      </c>
      <c r="V64" s="72">
        <f t="shared" si="10"/>
        <v>108.07340356310384</v>
      </c>
      <c r="W64" s="72">
        <f t="shared" si="10"/>
        <v>111.11227103726844</v>
      </c>
      <c r="X64" s="72">
        <f t="shared" ref="X64:X75" si="11">X10/X37*100</f>
        <v>123.07483797836427</v>
      </c>
      <c r="Z64" s="73">
        <f>((X64/B64)^(1/22)-1)*100</f>
        <v>0.1960570595141542</v>
      </c>
      <c r="AA64" s="73">
        <f>((G64/B64)^(1/5)-1)*100</f>
        <v>-2.8597898957085088</v>
      </c>
      <c r="AB64" s="73">
        <f>((L64/G64)^(1/5)-1)*100</f>
        <v>-1.5523354759908736</v>
      </c>
      <c r="AC64" s="73">
        <f>((X64/L64)^(1/12)-1)*100</f>
        <v>2.2447382474372501</v>
      </c>
      <c r="AD64" s="65"/>
      <c r="AE64" s="65"/>
      <c r="AF64" s="65"/>
      <c r="AG64" s="65"/>
      <c r="AH64" s="65"/>
      <c r="AI64" s="73">
        <f>(X64-W64)/W64*100</f>
        <v>10.766197855035683</v>
      </c>
    </row>
    <row r="65" spans="1:35" ht="18.75" customHeight="1">
      <c r="A65" s="84" t="s">
        <v>81</v>
      </c>
      <c r="B65" s="75">
        <f t="shared" ref="B65:Q83" si="12">B11/B38*100</f>
        <v>118.36959980905402</v>
      </c>
      <c r="C65" s="75">
        <f t="shared" si="12"/>
        <v>117.45318162876157</v>
      </c>
      <c r="D65" s="75">
        <f t="shared" si="12"/>
        <v>110.22165486828361</v>
      </c>
      <c r="E65" s="75">
        <f t="shared" si="12"/>
        <v>110.67008640653404</v>
      </c>
      <c r="F65" s="75">
        <f t="shared" si="12"/>
        <v>109.86882167867653</v>
      </c>
      <c r="G65" s="75">
        <f t="shared" si="12"/>
        <v>101.97731434259521</v>
      </c>
      <c r="H65" s="75">
        <f t="shared" si="12"/>
        <v>101.09142019066242</v>
      </c>
      <c r="I65" s="75">
        <f t="shared" si="12"/>
        <v>100.60503512280164</v>
      </c>
      <c r="J65" s="75">
        <f t="shared" si="12"/>
        <v>102.24178810240562</v>
      </c>
      <c r="K65" s="75">
        <f t="shared" si="12"/>
        <v>91.106140556839392</v>
      </c>
      <c r="L65" s="75">
        <f t="shared" si="12"/>
        <v>92.494561276287158</v>
      </c>
      <c r="M65" s="75">
        <f t="shared" si="12"/>
        <v>94.906592852420061</v>
      </c>
      <c r="N65" s="75">
        <f t="shared" si="12"/>
        <v>94.555238646998546</v>
      </c>
      <c r="O65" s="75">
        <f t="shared" si="12"/>
        <v>98.53912529416445</v>
      </c>
      <c r="P65" s="75">
        <f t="shared" si="12"/>
        <v>101.11249752195259</v>
      </c>
      <c r="Q65" s="75">
        <f t="shared" si="12"/>
        <v>100.66372165241542</v>
      </c>
      <c r="R65" s="75">
        <f t="shared" si="10"/>
        <v>100</v>
      </c>
      <c r="S65" s="75">
        <f t="shared" si="10"/>
        <v>100.32267018249949</v>
      </c>
      <c r="T65" s="75">
        <f t="shared" si="10"/>
        <v>105.8942675311912</v>
      </c>
      <c r="U65" s="75">
        <f t="shared" si="10"/>
        <v>109.00936384311433</v>
      </c>
      <c r="V65" s="75">
        <f t="shared" si="10"/>
        <v>107.24970923626059</v>
      </c>
      <c r="W65" s="75">
        <f t="shared" si="10"/>
        <v>111.18458556607</v>
      </c>
      <c r="X65" s="75">
        <f t="shared" si="11"/>
        <v>129.65962209493713</v>
      </c>
      <c r="Z65" s="71">
        <f t="shared" ref="Z65:Z83" si="13">((X65/B65)^(1/22)-1)*100</f>
        <v>0.41495307440801987</v>
      </c>
      <c r="AA65" s="71">
        <f t="shared" ref="AA65:AA83" si="14">((G65/B65)^(1/5)-1)*100</f>
        <v>-2.9372306623413613</v>
      </c>
      <c r="AB65" s="71">
        <f t="shared" ref="AB65:AB83" si="15">((L65/G65)^(1/5)-1)*100</f>
        <v>-1.9330823200216396</v>
      </c>
      <c r="AC65" s="71">
        <f t="shared" ref="AC65:AC83" si="16">((X65/L65)^(1/12)-1)*100</f>
        <v>2.8546773648135515</v>
      </c>
      <c r="AD65" s="65"/>
      <c r="AE65" s="65"/>
      <c r="AF65" s="65"/>
      <c r="AG65" s="65"/>
      <c r="AH65" s="65"/>
      <c r="AI65" s="71">
        <f t="shared" ref="AI65:AI83" si="17">(X65-W65)/W65*100</f>
        <v>16.616544851793854</v>
      </c>
    </row>
    <row r="66" spans="1:35" ht="18.75" customHeight="1">
      <c r="A66" s="85" t="s">
        <v>82</v>
      </c>
      <c r="B66" s="74">
        <f t="shared" si="12"/>
        <v>43.042628978513157</v>
      </c>
      <c r="C66" s="74">
        <f t="shared" si="10"/>
        <v>75.593305021234087</v>
      </c>
      <c r="D66" s="74">
        <f t="shared" si="10"/>
        <v>72.777491690463918</v>
      </c>
      <c r="E66" s="74">
        <f t="shared" si="10"/>
        <v>73.432108788309307</v>
      </c>
      <c r="F66" s="74">
        <f t="shared" si="10"/>
        <v>81.952077379643868</v>
      </c>
      <c r="G66" s="74">
        <f t="shared" si="10"/>
        <v>76.341053048297709</v>
      </c>
      <c r="H66" s="74">
        <f t="shared" si="10"/>
        <v>70.047863445014698</v>
      </c>
      <c r="I66" s="74">
        <f t="shared" si="10"/>
        <v>79.098628347485302</v>
      </c>
      <c r="J66" s="74">
        <f t="shared" si="10"/>
        <v>103.14754098360656</v>
      </c>
      <c r="K66" s="74">
        <f t="shared" si="10"/>
        <v>96.531315552891826</v>
      </c>
      <c r="L66" s="74">
        <f t="shared" si="10"/>
        <v>102.15946843853823</v>
      </c>
      <c r="M66" s="74">
        <f t="shared" si="10"/>
        <v>104.5448139797069</v>
      </c>
      <c r="N66" s="74">
        <f t="shared" si="10"/>
        <v>109.27702651658231</v>
      </c>
      <c r="O66" s="74">
        <f t="shared" si="10"/>
        <v>109.83962579351821</v>
      </c>
      <c r="P66" s="74">
        <f t="shared" si="10"/>
        <v>108.4313725490196</v>
      </c>
      <c r="Q66" s="74">
        <f t="shared" si="10"/>
        <v>104.28059323820904</v>
      </c>
      <c r="R66" s="74">
        <f t="shared" si="10"/>
        <v>100</v>
      </c>
      <c r="S66" s="74">
        <f t="shared" si="10"/>
        <v>100.21151063119224</v>
      </c>
      <c r="T66" s="74">
        <f t="shared" si="10"/>
        <v>105.48589341692789</v>
      </c>
      <c r="U66" s="74">
        <f t="shared" si="10"/>
        <v>111.96943972835317</v>
      </c>
      <c r="V66" s="74">
        <f t="shared" si="10"/>
        <v>108.36624775583483</v>
      </c>
      <c r="W66" s="74">
        <f t="shared" si="10"/>
        <v>104.44028581150052</v>
      </c>
      <c r="X66" s="74">
        <f t="shared" si="11"/>
        <v>134.24867815111716</v>
      </c>
      <c r="Z66" s="65">
        <f t="shared" si="13"/>
        <v>5.3064702214538073</v>
      </c>
      <c r="AA66" s="65">
        <f t="shared" si="14"/>
        <v>12.142922892505581</v>
      </c>
      <c r="AB66" s="65">
        <f t="shared" si="15"/>
        <v>5.9995680817503727</v>
      </c>
      <c r="AC66" s="65">
        <f t="shared" si="16"/>
        <v>2.3024299526319458</v>
      </c>
      <c r="AD66" s="65"/>
      <c r="AE66" s="65"/>
      <c r="AF66" s="65"/>
      <c r="AG66" s="65"/>
      <c r="AH66" s="65"/>
      <c r="AI66" s="65">
        <f t="shared" si="17"/>
        <v>28.541086524233037</v>
      </c>
    </row>
    <row r="67" spans="1:35" ht="18.75" customHeight="1">
      <c r="A67" s="85" t="s">
        <v>83</v>
      </c>
      <c r="B67" s="74">
        <f t="shared" si="12"/>
        <v>141.4825474907112</v>
      </c>
      <c r="C67" s="74">
        <f t="shared" si="10"/>
        <v>125.44635313996058</v>
      </c>
      <c r="D67" s="74">
        <f t="shared" si="10"/>
        <v>104.11828495161831</v>
      </c>
      <c r="E67" s="74">
        <f t="shared" si="10"/>
        <v>97.752415082580228</v>
      </c>
      <c r="F67" s="74">
        <f t="shared" si="10"/>
        <v>117.13958646347571</v>
      </c>
      <c r="G67" s="74">
        <f t="shared" si="10"/>
        <v>109.02485953975219</v>
      </c>
      <c r="H67" s="74">
        <f t="shared" si="10"/>
        <v>110.65381968341362</v>
      </c>
      <c r="I67" s="74">
        <f t="shared" si="10"/>
        <v>106.23575810692375</v>
      </c>
      <c r="J67" s="74">
        <f t="shared" si="10"/>
        <v>96.249699495151859</v>
      </c>
      <c r="K67" s="74">
        <f t="shared" si="10"/>
        <v>90.471355517675818</v>
      </c>
      <c r="L67" s="74">
        <f t="shared" si="10"/>
        <v>85.804836776422462</v>
      </c>
      <c r="M67" s="74">
        <f t="shared" si="10"/>
        <v>87.258298254088757</v>
      </c>
      <c r="N67" s="74">
        <f t="shared" si="10"/>
        <v>84.759888965995827</v>
      </c>
      <c r="O67" s="74">
        <f t="shared" si="10"/>
        <v>88.560372577220761</v>
      </c>
      <c r="P67" s="74">
        <f t="shared" si="10"/>
        <v>93.432036861363315</v>
      </c>
      <c r="Q67" s="74">
        <f t="shared" si="10"/>
        <v>97.37117552334945</v>
      </c>
      <c r="R67" s="74">
        <f t="shared" si="10"/>
        <v>99.996798024807148</v>
      </c>
      <c r="S67" s="74">
        <f t="shared" si="10"/>
        <v>94.686036824374682</v>
      </c>
      <c r="T67" s="74">
        <f t="shared" si="10"/>
        <v>90.243902439024396</v>
      </c>
      <c r="U67" s="74">
        <f t="shared" si="10"/>
        <v>96.398927340058719</v>
      </c>
      <c r="V67" s="74">
        <f t="shared" si="10"/>
        <v>99.722952333593796</v>
      </c>
      <c r="W67" s="74">
        <f t="shared" si="10"/>
        <v>111.21843981080542</v>
      </c>
      <c r="X67" s="74">
        <f t="shared" si="11"/>
        <v>121.25042473666328</v>
      </c>
      <c r="Z67" s="65">
        <f t="shared" si="13"/>
        <v>-0.69899259088620491</v>
      </c>
      <c r="AA67" s="65">
        <f t="shared" si="14"/>
        <v>-5.0785130226640547</v>
      </c>
      <c r="AB67" s="65">
        <f t="shared" si="15"/>
        <v>-4.6770999215021476</v>
      </c>
      <c r="AC67" s="65">
        <f t="shared" si="16"/>
        <v>2.9234396275645613</v>
      </c>
      <c r="AD67" s="65"/>
      <c r="AE67" s="65"/>
      <c r="AF67" s="65"/>
      <c r="AG67" s="65"/>
      <c r="AH67" s="65"/>
      <c r="AI67" s="65">
        <f t="shared" si="17"/>
        <v>9.0200734185116644</v>
      </c>
    </row>
    <row r="68" spans="1:35" ht="18.75" customHeight="1">
      <c r="A68" s="86" t="s">
        <v>84</v>
      </c>
      <c r="B68" s="74">
        <f t="shared" si="12"/>
        <v>135.61404591458898</v>
      </c>
      <c r="C68" s="74">
        <f t="shared" si="10"/>
        <v>120.49108296717499</v>
      </c>
      <c r="D68" s="74">
        <f t="shared" si="10"/>
        <v>103.26714088124878</v>
      </c>
      <c r="E68" s="74">
        <f t="shared" si="10"/>
        <v>92.984812002222625</v>
      </c>
      <c r="F68" s="74">
        <f t="shared" si="10"/>
        <v>117.04339152119701</v>
      </c>
      <c r="G68" s="74">
        <f t="shared" si="10"/>
        <v>105.92702078521941</v>
      </c>
      <c r="H68" s="74">
        <f t="shared" si="10"/>
        <v>111.22762148337596</v>
      </c>
      <c r="I68" s="74">
        <f t="shared" si="10"/>
        <v>105.67029143105697</v>
      </c>
      <c r="J68" s="74">
        <f t="shared" si="10"/>
        <v>95.101922519563317</v>
      </c>
      <c r="K68" s="74">
        <f t="shared" si="10"/>
        <v>89.399982195317378</v>
      </c>
      <c r="L68" s="74">
        <f t="shared" si="10"/>
        <v>83.141849332325521</v>
      </c>
      <c r="M68" s="74">
        <f t="shared" si="10"/>
        <v>85.636887608069173</v>
      </c>
      <c r="N68" s="74">
        <f t="shared" si="10"/>
        <v>83.071434429590738</v>
      </c>
      <c r="O68" s="74">
        <f t="shared" si="10"/>
        <v>87.224522939504666</v>
      </c>
      <c r="P68" s="74">
        <f t="shared" si="10"/>
        <v>92.460580258593509</v>
      </c>
      <c r="Q68" s="74">
        <f t="shared" si="10"/>
        <v>97.082194988681593</v>
      </c>
      <c r="R68" s="74">
        <f t="shared" si="10"/>
        <v>99.996284659992824</v>
      </c>
      <c r="S68" s="74">
        <f t="shared" si="10"/>
        <v>94.003364981369842</v>
      </c>
      <c r="T68" s="74">
        <f t="shared" si="10"/>
        <v>89.625102993683058</v>
      </c>
      <c r="U68" s="74">
        <f t="shared" si="10"/>
        <v>95.902244536326037</v>
      </c>
      <c r="V68" s="74">
        <f t="shared" si="10"/>
        <v>98.99598393574297</v>
      </c>
      <c r="W68" s="74">
        <f t="shared" si="10"/>
        <v>110.00841686433547</v>
      </c>
      <c r="X68" s="74">
        <f t="shared" si="11"/>
        <v>118.81624758220501</v>
      </c>
      <c r="Z68" s="65">
        <f t="shared" si="13"/>
        <v>-0.5992644403656322</v>
      </c>
      <c r="AA68" s="65">
        <f t="shared" si="14"/>
        <v>-4.8211579198432997</v>
      </c>
      <c r="AB68" s="65">
        <f t="shared" si="15"/>
        <v>-4.7285918098815998</v>
      </c>
      <c r="AC68" s="65">
        <f t="shared" si="16"/>
        <v>3.019952668972814</v>
      </c>
      <c r="AD68" s="65"/>
      <c r="AE68" s="65"/>
      <c r="AF68" s="65"/>
      <c r="AG68" s="65"/>
      <c r="AH68" s="65"/>
      <c r="AI68" s="65">
        <f t="shared" si="17"/>
        <v>8.0065062010041679</v>
      </c>
    </row>
    <row r="69" spans="1:35" ht="18.75" customHeight="1">
      <c r="A69" s="86" t="s">
        <v>85</v>
      </c>
      <c r="B69" s="74">
        <f t="shared" si="12"/>
        <v>156.53153153153156</v>
      </c>
      <c r="C69" s="74">
        <f t="shared" si="10"/>
        <v>137.4773960216998</v>
      </c>
      <c r="D69" s="74">
        <f t="shared" si="10"/>
        <v>90.543259557344072</v>
      </c>
      <c r="E69" s="74">
        <f t="shared" si="10"/>
        <v>108.9085545722714</v>
      </c>
      <c r="F69" s="74">
        <f t="shared" si="10"/>
        <v>114.26457531814147</v>
      </c>
      <c r="G69" s="74">
        <f t="shared" si="10"/>
        <v>126.56350741457123</v>
      </c>
      <c r="H69" s="74">
        <f t="shared" si="10"/>
        <v>100.65789473684212</v>
      </c>
      <c r="I69" s="74">
        <f t="shared" si="10"/>
        <v>105.20376175548591</v>
      </c>
      <c r="J69" s="74">
        <f t="shared" si="10"/>
        <v>99.93399339933994</v>
      </c>
      <c r="K69" s="74">
        <f t="shared" si="10"/>
        <v>93.946731234866832</v>
      </c>
      <c r="L69" s="74">
        <f t="shared" si="10"/>
        <v>101.49880095923261</v>
      </c>
      <c r="M69" s="74">
        <f t="shared" si="10"/>
        <v>95.415959252971135</v>
      </c>
      <c r="N69" s="74">
        <f t="shared" si="10"/>
        <v>91.631547260686347</v>
      </c>
      <c r="O69" s="74">
        <f t="shared" si="10"/>
        <v>95.294784580498856</v>
      </c>
      <c r="P69" s="74">
        <f t="shared" si="10"/>
        <v>99.05541561712846</v>
      </c>
      <c r="Q69" s="74">
        <f t="shared" si="10"/>
        <v>98.091603053435108</v>
      </c>
      <c r="R69" s="74">
        <f t="shared" si="10"/>
        <v>100</v>
      </c>
      <c r="S69" s="74">
        <f t="shared" si="10"/>
        <v>97.013838310269477</v>
      </c>
      <c r="T69" s="74">
        <f t="shared" si="10"/>
        <v>93.232541396688248</v>
      </c>
      <c r="U69" s="74">
        <f t="shared" si="10"/>
        <v>98.821989528795811</v>
      </c>
      <c r="V69" s="74">
        <f t="shared" si="10"/>
        <v>102.98634812286689</v>
      </c>
      <c r="W69" s="74">
        <f t="shared" si="10"/>
        <v>121.64723032069971</v>
      </c>
      <c r="X69" s="74">
        <f t="shared" si="11"/>
        <v>147.61120263591434</v>
      </c>
      <c r="Z69" s="65">
        <f t="shared" si="13"/>
        <v>-0.26635220238226953</v>
      </c>
      <c r="AA69" s="65">
        <f t="shared" si="14"/>
        <v>-4.1612074600034132</v>
      </c>
      <c r="AB69" s="65">
        <f t="shared" si="15"/>
        <v>-4.317947698567826</v>
      </c>
      <c r="AC69" s="65">
        <f t="shared" si="16"/>
        <v>3.1703412973332679</v>
      </c>
      <c r="AD69" s="65"/>
      <c r="AE69" s="65"/>
      <c r="AF69" s="65"/>
      <c r="AG69" s="65"/>
      <c r="AH69" s="65"/>
      <c r="AI69" s="65">
        <f t="shared" si="17"/>
        <v>21.34366088464618</v>
      </c>
    </row>
    <row r="70" spans="1:35" ht="18.75" customHeight="1">
      <c r="A70" s="86" t="s">
        <v>86</v>
      </c>
      <c r="B70" s="74">
        <f t="shared" si="12"/>
        <v>155.76923076923077</v>
      </c>
      <c r="C70" s="74">
        <f t="shared" si="10"/>
        <v>138.21989528795811</v>
      </c>
      <c r="D70" s="74">
        <f t="shared" si="10"/>
        <v>118.49912739965096</v>
      </c>
      <c r="E70" s="74">
        <f t="shared" si="10"/>
        <v>115.35776614310645</v>
      </c>
      <c r="F70" s="74">
        <f t="shared" si="10"/>
        <v>135.77661431064573</v>
      </c>
      <c r="G70" s="74">
        <f t="shared" si="10"/>
        <v>128.44677137870855</v>
      </c>
      <c r="H70" s="74">
        <f t="shared" si="10"/>
        <v>133.1588132635253</v>
      </c>
      <c r="I70" s="74">
        <f t="shared" si="10"/>
        <v>126.49122807017544</v>
      </c>
      <c r="J70" s="74">
        <f t="shared" si="10"/>
        <v>113.96160558464223</v>
      </c>
      <c r="K70" s="74">
        <f t="shared" si="10"/>
        <v>106.98080279232111</v>
      </c>
      <c r="L70" s="74">
        <f t="shared" si="10"/>
        <v>99.482758620689651</v>
      </c>
      <c r="M70" s="74">
        <f t="shared" si="10"/>
        <v>102.38532110091742</v>
      </c>
      <c r="N70" s="74">
        <f t="shared" si="10"/>
        <v>105.4307116104869</v>
      </c>
      <c r="O70" s="74">
        <f t="shared" si="10"/>
        <v>100.99403578528828</v>
      </c>
      <c r="P70" s="74">
        <f t="shared" si="10"/>
        <v>100</v>
      </c>
      <c r="Q70" s="74">
        <f t="shared" si="10"/>
        <v>101.91204588910132</v>
      </c>
      <c r="R70" s="74">
        <f t="shared" si="10"/>
        <v>100</v>
      </c>
      <c r="S70" s="74">
        <f t="shared" si="10"/>
        <v>105.11182108626198</v>
      </c>
      <c r="T70" s="74">
        <f t="shared" si="10"/>
        <v>97.719869706840399</v>
      </c>
      <c r="U70" s="74">
        <f t="shared" si="10"/>
        <v>102.74442538593482</v>
      </c>
      <c r="V70" s="74">
        <f t="shared" si="10"/>
        <v>110.239651416122</v>
      </c>
      <c r="W70" s="74">
        <f t="shared" si="10"/>
        <v>115.68627450980391</v>
      </c>
      <c r="X70" s="74">
        <f t="shared" si="11"/>
        <v>119.68911917098445</v>
      </c>
      <c r="Z70" s="65">
        <f t="shared" si="13"/>
        <v>-1.1904838771667814</v>
      </c>
      <c r="AA70" s="65">
        <f t="shared" si="14"/>
        <v>-3.7837772438841455</v>
      </c>
      <c r="AB70" s="65">
        <f t="shared" si="15"/>
        <v>-4.9822099095514378</v>
      </c>
      <c r="AC70" s="65">
        <f t="shared" si="16"/>
        <v>1.5528784263734829</v>
      </c>
      <c r="AD70" s="65"/>
      <c r="AE70" s="65"/>
      <c r="AF70" s="65"/>
      <c r="AG70" s="65"/>
      <c r="AH70" s="65"/>
      <c r="AI70" s="65">
        <f t="shared" si="17"/>
        <v>3.4600860630543711</v>
      </c>
    </row>
    <row r="71" spans="1:35" ht="18.75" customHeight="1">
      <c r="A71" s="85" t="s">
        <v>87</v>
      </c>
      <c r="B71" s="74">
        <f t="shared" si="12"/>
        <v>97.829275447345282</v>
      </c>
      <c r="C71" s="74">
        <f t="shared" si="10"/>
        <v>99.429944671100429</v>
      </c>
      <c r="D71" s="74">
        <f t="shared" si="10"/>
        <v>93.347780073577582</v>
      </c>
      <c r="E71" s="74">
        <f t="shared" si="10"/>
        <v>90.983463120132996</v>
      </c>
      <c r="F71" s="74">
        <f t="shared" si="10"/>
        <v>96.173745638310677</v>
      </c>
      <c r="G71" s="74">
        <f t="shared" si="10"/>
        <v>90.835513407455863</v>
      </c>
      <c r="H71" s="74">
        <f t="shared" si="10"/>
        <v>85.88225819441088</v>
      </c>
      <c r="I71" s="74">
        <f t="shared" si="10"/>
        <v>89.776197286537069</v>
      </c>
      <c r="J71" s="74">
        <f t="shared" si="10"/>
        <v>98.474428898901266</v>
      </c>
      <c r="K71" s="74">
        <f t="shared" si="10"/>
        <v>94.841071725744712</v>
      </c>
      <c r="L71" s="74">
        <f t="shared" si="10"/>
        <v>97.659970238095227</v>
      </c>
      <c r="M71" s="74">
        <f t="shared" si="10"/>
        <v>99.591300540067138</v>
      </c>
      <c r="N71" s="74">
        <f t="shared" si="10"/>
        <v>102.67084812351379</v>
      </c>
      <c r="O71" s="74">
        <f t="shared" si="10"/>
        <v>105.01908899420749</v>
      </c>
      <c r="P71" s="74">
        <f t="shared" si="10"/>
        <v>105.50670514343916</v>
      </c>
      <c r="Q71" s="74">
        <f t="shared" si="10"/>
        <v>102.976286758759</v>
      </c>
      <c r="R71" s="74">
        <f t="shared" si="10"/>
        <v>100</v>
      </c>
      <c r="S71" s="74">
        <f t="shared" si="10"/>
        <v>98.039538714991764</v>
      </c>
      <c r="T71" s="74">
        <f t="shared" si="10"/>
        <v>99.961883641151829</v>
      </c>
      <c r="U71" s="74">
        <f t="shared" si="10"/>
        <v>105.23138832997986</v>
      </c>
      <c r="V71" s="74">
        <f t="shared" si="10"/>
        <v>104.09376153562202</v>
      </c>
      <c r="W71" s="74">
        <f t="shared" si="10"/>
        <v>108.38641932096607</v>
      </c>
      <c r="X71" s="74">
        <f t="shared" si="11"/>
        <v>126.35664192823583</v>
      </c>
      <c r="Z71" s="65">
        <f t="shared" si="13"/>
        <v>1.1699019336390393</v>
      </c>
      <c r="AA71" s="65">
        <f t="shared" si="14"/>
        <v>-1.4725217045108763</v>
      </c>
      <c r="AB71" s="65">
        <f t="shared" si="15"/>
        <v>1.4593749508543308</v>
      </c>
      <c r="AC71" s="65">
        <f t="shared" si="16"/>
        <v>2.1700150435221</v>
      </c>
      <c r="AD71" s="65"/>
      <c r="AE71" s="65"/>
      <c r="AF71" s="65"/>
      <c r="AG71" s="65"/>
      <c r="AH71" s="65"/>
      <c r="AI71" s="65">
        <f t="shared" si="17"/>
        <v>16.579773296186044</v>
      </c>
    </row>
    <row r="72" spans="1:35" ht="18.75" customHeight="1">
      <c r="A72" s="86" t="s">
        <v>88</v>
      </c>
      <c r="B72" s="74">
        <f t="shared" si="12"/>
        <v>143.58974358974359</v>
      </c>
      <c r="C72" s="74">
        <f t="shared" si="10"/>
        <v>128.7179487179487</v>
      </c>
      <c r="D72" s="74">
        <f t="shared" si="10"/>
        <v>123.18181818181817</v>
      </c>
      <c r="E72" s="74">
        <f t="shared" si="10"/>
        <v>117.48582230623819</v>
      </c>
      <c r="F72" s="74">
        <f t="shared" si="10"/>
        <v>114.68189233278956</v>
      </c>
      <c r="G72" s="74">
        <f t="shared" si="10"/>
        <v>107.37833594976452</v>
      </c>
      <c r="H72" s="74">
        <f t="shared" si="10"/>
        <v>87.743190661478593</v>
      </c>
      <c r="I72" s="74">
        <f t="shared" si="10"/>
        <v>78.983050847457619</v>
      </c>
      <c r="J72" s="74">
        <f t="shared" si="10"/>
        <v>77.622377622377641</v>
      </c>
      <c r="K72" s="74">
        <f t="shared" si="10"/>
        <v>84.586466165413526</v>
      </c>
      <c r="L72" s="74">
        <f t="shared" si="10"/>
        <v>86.260869565217391</v>
      </c>
      <c r="M72" s="74">
        <f t="shared" si="10"/>
        <v>87.052810902896084</v>
      </c>
      <c r="N72" s="74">
        <f t="shared" si="10"/>
        <v>93.115318416523237</v>
      </c>
      <c r="O72" s="74">
        <f t="shared" si="10"/>
        <v>96.749521988527704</v>
      </c>
      <c r="P72" s="74">
        <f t="shared" si="10"/>
        <v>101.69851380042462</v>
      </c>
      <c r="Q72" s="74">
        <f t="shared" si="10"/>
        <v>103.71134020618558</v>
      </c>
      <c r="R72" s="74">
        <f t="shared" si="10"/>
        <v>100</v>
      </c>
      <c r="S72" s="74">
        <f t="shared" si="10"/>
        <v>99.783080260303663</v>
      </c>
      <c r="T72" s="74">
        <f t="shared" si="10"/>
        <v>106.22317596566523</v>
      </c>
      <c r="U72" s="74">
        <f t="shared" si="10"/>
        <v>112.08576998050684</v>
      </c>
      <c r="V72" s="74">
        <f t="shared" si="10"/>
        <v>82.574257425742587</v>
      </c>
      <c r="W72" s="74">
        <f t="shared" si="10"/>
        <v>115.40436456996149</v>
      </c>
      <c r="X72" s="74">
        <f t="shared" si="11"/>
        <v>161.6</v>
      </c>
      <c r="Z72" s="65">
        <f t="shared" si="13"/>
        <v>0.53855372154436587</v>
      </c>
      <c r="AA72" s="65">
        <f t="shared" si="14"/>
        <v>-5.6463620144066144</v>
      </c>
      <c r="AB72" s="65">
        <f t="shared" si="15"/>
        <v>-4.2851258866676183</v>
      </c>
      <c r="AC72" s="65">
        <f t="shared" si="16"/>
        <v>5.3704804768029968</v>
      </c>
      <c r="AD72" s="65"/>
      <c r="AE72" s="65"/>
      <c r="AF72" s="65"/>
      <c r="AG72" s="65"/>
      <c r="AH72" s="65"/>
      <c r="AI72" s="65">
        <f t="shared" si="17"/>
        <v>40.029365962180194</v>
      </c>
    </row>
    <row r="73" spans="1:35" ht="18.75" customHeight="1">
      <c r="A73" s="86" t="s">
        <v>89</v>
      </c>
      <c r="B73" s="74">
        <f t="shared" si="12"/>
        <v>96.347100044729387</v>
      </c>
      <c r="C73" s="74">
        <f t="shared" si="10"/>
        <v>98.310484100347011</v>
      </c>
      <c r="D73" s="74">
        <f t="shared" si="10"/>
        <v>92.215693411679055</v>
      </c>
      <c r="E73" s="74">
        <f t="shared" si="10"/>
        <v>90.027029546090034</v>
      </c>
      <c r="F73" s="74">
        <f t="shared" si="10"/>
        <v>95.483924428239973</v>
      </c>
      <c r="G73" s="74">
        <f t="shared" si="10"/>
        <v>90.217483286790213</v>
      </c>
      <c r="H73" s="74">
        <f t="shared" si="10"/>
        <v>85.707779571895827</v>
      </c>
      <c r="I73" s="74">
        <f t="shared" si="10"/>
        <v>89.991639794577821</v>
      </c>
      <c r="J73" s="74">
        <f t="shared" si="10"/>
        <v>98.994422505394297</v>
      </c>
      <c r="K73" s="74">
        <f t="shared" si="10"/>
        <v>95.033211913434755</v>
      </c>
      <c r="L73" s="74">
        <f t="shared" si="10"/>
        <v>97.884063516357372</v>
      </c>
      <c r="M73" s="74">
        <f t="shared" si="10"/>
        <v>99.842448795858672</v>
      </c>
      <c r="N73" s="74">
        <f t="shared" si="10"/>
        <v>102.83823477368439</v>
      </c>
      <c r="O73" s="74">
        <f t="shared" si="10"/>
        <v>105.20390967307046</v>
      </c>
      <c r="P73" s="74">
        <f t="shared" si="10"/>
        <v>105.62543432939542</v>
      </c>
      <c r="Q73" s="74">
        <f t="shared" si="10"/>
        <v>102.98487706409874</v>
      </c>
      <c r="R73" s="74">
        <f t="shared" si="10"/>
        <v>100</v>
      </c>
      <c r="S73" s="74">
        <f t="shared" si="10"/>
        <v>98.000201999797994</v>
      </c>
      <c r="T73" s="74">
        <f t="shared" si="10"/>
        <v>99.861790346587284</v>
      </c>
      <c r="U73" s="74">
        <f t="shared" si="10"/>
        <v>105.15296159687568</v>
      </c>
      <c r="V73" s="74">
        <f t="shared" si="10"/>
        <v>104.55232909860858</v>
      </c>
      <c r="W73" s="74">
        <f t="shared" si="10"/>
        <v>108.0592699674738</v>
      </c>
      <c r="X73" s="74">
        <f t="shared" si="11"/>
        <v>125.34702748177229</v>
      </c>
      <c r="Z73" s="65">
        <f t="shared" si="13"/>
        <v>1.2032212254932784</v>
      </c>
      <c r="AA73" s="65">
        <f t="shared" si="14"/>
        <v>-1.3060770133293875</v>
      </c>
      <c r="AB73" s="65">
        <f t="shared" si="15"/>
        <v>1.6445872057786026</v>
      </c>
      <c r="AC73" s="65">
        <f t="shared" si="16"/>
        <v>2.0822351875013245</v>
      </c>
      <c r="AD73" s="65"/>
      <c r="AE73" s="65"/>
      <c r="AF73" s="65"/>
      <c r="AG73" s="65"/>
      <c r="AH73" s="65"/>
      <c r="AI73" s="65">
        <f t="shared" si="17"/>
        <v>15.998403024101648</v>
      </c>
    </row>
    <row r="74" spans="1:35" ht="18.75" customHeight="1">
      <c r="A74" s="86" t="s">
        <v>90</v>
      </c>
      <c r="B74" s="74">
        <f t="shared" si="12"/>
        <v>154.83870967741936</v>
      </c>
      <c r="C74" s="74">
        <f t="shared" si="10"/>
        <v>138.70967741935482</v>
      </c>
      <c r="D74" s="74">
        <f t="shared" si="10"/>
        <v>132.79569892473117</v>
      </c>
      <c r="E74" s="74">
        <f t="shared" si="10"/>
        <v>126.88172043010751</v>
      </c>
      <c r="F74" s="74">
        <f t="shared" si="10"/>
        <v>123.6559139784946</v>
      </c>
      <c r="G74" s="74">
        <f t="shared" si="10"/>
        <v>116.12903225806453</v>
      </c>
      <c r="H74" s="74">
        <f t="shared" si="10"/>
        <v>94.623655913978482</v>
      </c>
      <c r="I74" s="74">
        <f t="shared" si="10"/>
        <v>85.164835164835168</v>
      </c>
      <c r="J74" s="74">
        <f t="shared" si="10"/>
        <v>83.870967741935488</v>
      </c>
      <c r="K74" s="74">
        <f t="shared" si="10"/>
        <v>91.397849462365585</v>
      </c>
      <c r="L74" s="74">
        <f t="shared" si="10"/>
        <v>93.010752688172033</v>
      </c>
      <c r="M74" s="74">
        <f t="shared" si="10"/>
        <v>94.285714285714278</v>
      </c>
      <c r="N74" s="74">
        <f t="shared" si="10"/>
        <v>101.05263157894737</v>
      </c>
      <c r="O74" s="74">
        <f t="shared" si="10"/>
        <v>96.92307692307692</v>
      </c>
      <c r="P74" s="74">
        <f t="shared" si="10"/>
        <v>97.073170731707322</v>
      </c>
      <c r="Q74" s="74">
        <f t="shared" si="10"/>
        <v>100</v>
      </c>
      <c r="R74" s="74">
        <f t="shared" si="10"/>
        <v>100</v>
      </c>
      <c r="S74" s="74">
        <f t="shared" si="10"/>
        <v>100</v>
      </c>
      <c r="T74" s="74">
        <f t="shared" si="10"/>
        <v>100</v>
      </c>
      <c r="U74" s="74">
        <f t="shared" si="10"/>
        <v>100</v>
      </c>
      <c r="V74" s="74">
        <f t="shared" si="10"/>
        <v>100</v>
      </c>
      <c r="W74" s="74">
        <f t="shared" si="10"/>
        <v>100</v>
      </c>
      <c r="X74" s="74">
        <f t="shared" si="11"/>
        <v>100</v>
      </c>
      <c r="Z74" s="65">
        <f t="shared" si="13"/>
        <v>-1.9677181411847267</v>
      </c>
      <c r="AA74" s="65">
        <f t="shared" si="14"/>
        <v>-5.5912488705098013</v>
      </c>
      <c r="AB74" s="65">
        <f t="shared" si="15"/>
        <v>-4.3426224735142789</v>
      </c>
      <c r="AC74" s="65">
        <f t="shared" si="16"/>
        <v>0.60561882690342017</v>
      </c>
      <c r="AD74" s="65"/>
      <c r="AE74" s="65"/>
      <c r="AF74" s="65"/>
      <c r="AG74" s="65"/>
      <c r="AH74" s="65"/>
      <c r="AI74" s="65">
        <f t="shared" si="17"/>
        <v>0</v>
      </c>
    </row>
    <row r="75" spans="1:35" ht="18.75" customHeight="1">
      <c r="A75" s="85" t="s">
        <v>91</v>
      </c>
      <c r="B75" s="74">
        <f t="shared" si="12"/>
        <v>175.91633466135457</v>
      </c>
      <c r="C75" s="74">
        <f t="shared" si="10"/>
        <v>143.6254980079681</v>
      </c>
      <c r="D75" s="74">
        <f t="shared" si="10"/>
        <v>134.02390438247011</v>
      </c>
      <c r="E75" s="74">
        <f t="shared" si="10"/>
        <v>114.800796812749</v>
      </c>
      <c r="F75" s="74">
        <f t="shared" si="10"/>
        <v>97.509960159362549</v>
      </c>
      <c r="G75" s="74">
        <f t="shared" si="10"/>
        <v>80.79681274900399</v>
      </c>
      <c r="H75" s="74">
        <f t="shared" si="10"/>
        <v>99.741035856573703</v>
      </c>
      <c r="I75" s="74">
        <f t="shared" si="10"/>
        <v>97.574236721037209</v>
      </c>
      <c r="J75" s="74">
        <f t="shared" si="10"/>
        <v>92.701612903225794</v>
      </c>
      <c r="K75" s="74">
        <f t="shared" si="10"/>
        <v>93.644152221558087</v>
      </c>
      <c r="L75" s="74">
        <f t="shared" si="10"/>
        <v>92.707710699342499</v>
      </c>
      <c r="M75" s="74">
        <f t="shared" si="10"/>
        <v>96.413628212791409</v>
      </c>
      <c r="N75" s="74">
        <f t="shared" si="10"/>
        <v>93.929652042360061</v>
      </c>
      <c r="O75" s="74">
        <f t="shared" si="10"/>
        <v>97.364978508689973</v>
      </c>
      <c r="P75" s="74">
        <f t="shared" si="10"/>
        <v>99.183832102603958</v>
      </c>
      <c r="Q75" s="74">
        <f t="shared" si="10"/>
        <v>98.284171968382495</v>
      </c>
      <c r="R75" s="74">
        <f t="shared" si="10"/>
        <v>100</v>
      </c>
      <c r="S75" s="74">
        <f t="shared" si="10"/>
        <v>96.128547265551589</v>
      </c>
      <c r="T75" s="74">
        <f t="shared" si="10"/>
        <v>92.411924119241178</v>
      </c>
      <c r="U75" s="74">
        <f t="shared" si="10"/>
        <v>91.437667560321714</v>
      </c>
      <c r="V75" s="74">
        <f t="shared" si="10"/>
        <v>91.503046716316859</v>
      </c>
      <c r="W75" s="74">
        <f t="shared" si="10"/>
        <v>94.288681204569045</v>
      </c>
      <c r="X75" s="74">
        <f t="shared" si="11"/>
        <v>106.07670596048482</v>
      </c>
      <c r="Z75" s="65">
        <f t="shared" si="13"/>
        <v>-2.2730677018951262</v>
      </c>
      <c r="AA75" s="65">
        <f t="shared" si="14"/>
        <v>-14.411066987816412</v>
      </c>
      <c r="AB75" s="65">
        <f t="shared" si="15"/>
        <v>2.7884519823489828</v>
      </c>
      <c r="AC75" s="65">
        <f t="shared" si="16"/>
        <v>1.1289148999428011</v>
      </c>
      <c r="AD75" s="65"/>
      <c r="AE75" s="65"/>
      <c r="AF75" s="65"/>
      <c r="AG75" s="65"/>
      <c r="AH75" s="65"/>
      <c r="AI75" s="65">
        <f t="shared" si="17"/>
        <v>12.502057092452521</v>
      </c>
    </row>
    <row r="76" spans="1:35" ht="18.75" customHeight="1">
      <c r="A76" s="85" t="s">
        <v>92</v>
      </c>
      <c r="B76" s="74">
        <f t="shared" si="12"/>
        <v>136.54610022359597</v>
      </c>
      <c r="C76" s="74">
        <f t="shared" si="10"/>
        <v>141.29295107995566</v>
      </c>
      <c r="D76" s="74">
        <f t="shared" si="10"/>
        <v>136.75390266299357</v>
      </c>
      <c r="E76" s="74">
        <f t="shared" si="10"/>
        <v>146.4815232934447</v>
      </c>
      <c r="F76" s="74">
        <f t="shared" si="10"/>
        <v>129.172382258802</v>
      </c>
      <c r="G76" s="74">
        <f t="shared" si="10"/>
        <v>119.93364299933643</v>
      </c>
      <c r="H76" s="74">
        <f t="shared" si="10"/>
        <v>121.70197104768134</v>
      </c>
      <c r="I76" s="74">
        <f t="shared" si="10"/>
        <v>114.84212280263266</v>
      </c>
      <c r="J76" s="74">
        <f t="shared" si="10"/>
        <v>109.56441668668428</v>
      </c>
      <c r="K76" s="74">
        <f t="shared" si="10"/>
        <v>83.730143009943347</v>
      </c>
      <c r="L76" s="74">
        <f t="shared" si="10"/>
        <v>85.220853080568716</v>
      </c>
      <c r="M76" s="74">
        <f t="shared" si="10"/>
        <v>88.348248890141647</v>
      </c>
      <c r="N76" s="74">
        <f t="shared" si="10"/>
        <v>83.556807645674354</v>
      </c>
      <c r="O76" s="74">
        <f t="shared" si="10"/>
        <v>91.275272161741853</v>
      </c>
      <c r="P76" s="74">
        <f t="shared" si="10"/>
        <v>96.987562590857706</v>
      </c>
      <c r="Q76" s="74">
        <f t="shared" si="10"/>
        <v>98.604153122490359</v>
      </c>
      <c r="R76" s="74">
        <f t="shared" si="10"/>
        <v>100</v>
      </c>
      <c r="S76" s="74">
        <f t="shared" si="10"/>
        <v>107.52414844941534</v>
      </c>
      <c r="T76" s="74">
        <f t="shared" si="10"/>
        <v>125.2842508161657</v>
      </c>
      <c r="U76" s="74">
        <f t="shared" ref="C76:W83" si="18">U22/U49*100</f>
        <v>123.72146902351125</v>
      </c>
      <c r="V76" s="74">
        <f t="shared" si="18"/>
        <v>118.03388021875418</v>
      </c>
      <c r="W76" s="74">
        <f t="shared" si="18"/>
        <v>118.96717140115965</v>
      </c>
      <c r="X76" s="74">
        <f t="shared" ref="X76" si="19">X22/X49*100</f>
        <v>142.42866880903691</v>
      </c>
      <c r="Z76" s="65">
        <f t="shared" si="13"/>
        <v>0.19190670766593421</v>
      </c>
      <c r="AA76" s="65">
        <f t="shared" si="14"/>
        <v>-2.5611061953659031</v>
      </c>
      <c r="AB76" s="65">
        <f t="shared" si="15"/>
        <v>-6.6055711944294053</v>
      </c>
      <c r="AC76" s="65">
        <f t="shared" si="16"/>
        <v>4.3728705983809846</v>
      </c>
      <c r="AD76" s="65"/>
      <c r="AE76" s="65"/>
      <c r="AF76" s="65"/>
      <c r="AG76" s="65"/>
      <c r="AH76" s="65"/>
      <c r="AI76" s="65">
        <f t="shared" si="17"/>
        <v>19.720984479629784</v>
      </c>
    </row>
    <row r="77" spans="1:35" ht="18.75" customHeight="1">
      <c r="A77" s="86" t="s">
        <v>93</v>
      </c>
      <c r="B77" s="74">
        <f t="shared" si="12"/>
        <v>138.22336169493437</v>
      </c>
      <c r="C77" s="74">
        <f t="shared" si="18"/>
        <v>143.36470136354907</v>
      </c>
      <c r="D77" s="74">
        <f t="shared" si="18"/>
        <v>139.25482368596141</v>
      </c>
      <c r="E77" s="74">
        <f t="shared" si="18"/>
        <v>150.04260844864666</v>
      </c>
      <c r="F77" s="74">
        <f t="shared" si="18"/>
        <v>130.69991359091469</v>
      </c>
      <c r="G77" s="74">
        <f t="shared" si="18"/>
        <v>120.73111606709979</v>
      </c>
      <c r="H77" s="74">
        <f t="shared" si="18"/>
        <v>122.86374133949192</v>
      </c>
      <c r="I77" s="74">
        <f t="shared" si="18"/>
        <v>115.4322662325918</v>
      </c>
      <c r="J77" s="74">
        <f t="shared" si="18"/>
        <v>109.65894410472828</v>
      </c>
      <c r="K77" s="74">
        <f t="shared" si="18"/>
        <v>82.24259219782563</v>
      </c>
      <c r="L77" s="74">
        <f t="shared" si="18"/>
        <v>83.885381651225714</v>
      </c>
      <c r="M77" s="74">
        <f t="shared" si="18"/>
        <v>87.174523646853416</v>
      </c>
      <c r="N77" s="74">
        <f t="shared" si="18"/>
        <v>81.946703850027106</v>
      </c>
      <c r="O77" s="74">
        <f t="shared" si="18"/>
        <v>90.088655534515411</v>
      </c>
      <c r="P77" s="74">
        <f t="shared" si="18"/>
        <v>96.292477360351469</v>
      </c>
      <c r="Q77" s="74">
        <f t="shared" si="18"/>
        <v>98.228030110800972</v>
      </c>
      <c r="R77" s="74">
        <f t="shared" si="18"/>
        <v>100</v>
      </c>
      <c r="S77" s="74">
        <f t="shared" si="18"/>
        <v>108.95257088355154</v>
      </c>
      <c r="T77" s="74">
        <f t="shared" si="18"/>
        <v>128.49143610013175</v>
      </c>
      <c r="U77" s="74">
        <f t="shared" si="18"/>
        <v>123.25636753154011</v>
      </c>
      <c r="V77" s="74">
        <f t="shared" si="18"/>
        <v>114.59528038568891</v>
      </c>
      <c r="W77" s="74">
        <f t="shared" si="18"/>
        <v>115.74575322008587</v>
      </c>
      <c r="X77" s="74">
        <f t="shared" ref="X77" si="20">X23/X50*100</f>
        <v>140.04835263690543</v>
      </c>
      <c r="Z77" s="65">
        <f t="shared" si="13"/>
        <v>5.9639592137239461E-2</v>
      </c>
      <c r="AA77" s="65">
        <f t="shared" si="14"/>
        <v>-2.6698141059401492</v>
      </c>
      <c r="AB77" s="65">
        <f t="shared" si="15"/>
        <v>-7.0234528428117171</v>
      </c>
      <c r="AC77" s="65">
        <f t="shared" si="16"/>
        <v>4.3636620974015772</v>
      </c>
      <c r="AD77" s="65"/>
      <c r="AE77" s="65"/>
      <c r="AF77" s="65"/>
      <c r="AG77" s="65"/>
      <c r="AH77" s="65"/>
      <c r="AI77" s="65">
        <f t="shared" si="17"/>
        <v>20.996536581872814</v>
      </c>
    </row>
    <row r="78" spans="1:35" ht="18.75" customHeight="1">
      <c r="A78" s="86" t="s">
        <v>94</v>
      </c>
      <c r="B78" s="74">
        <f t="shared" si="12"/>
        <v>125.70951585976628</v>
      </c>
      <c r="C78" s="74">
        <f t="shared" si="18"/>
        <v>131.66368515205727</v>
      </c>
      <c r="D78" s="74">
        <f t="shared" si="18"/>
        <v>126.97368421052633</v>
      </c>
      <c r="E78" s="74">
        <f t="shared" si="18"/>
        <v>124.89177489177487</v>
      </c>
      <c r="F78" s="74">
        <f t="shared" si="18"/>
        <v>126.42857142857142</v>
      </c>
      <c r="G78" s="74">
        <f t="shared" si="18"/>
        <v>132.07885304659499</v>
      </c>
      <c r="H78" s="74">
        <f t="shared" si="18"/>
        <v>126.73469387755101</v>
      </c>
      <c r="I78" s="74">
        <f t="shared" si="18"/>
        <v>122.77227722772277</v>
      </c>
      <c r="J78" s="74">
        <f t="shared" si="18"/>
        <v>119.28783382789317</v>
      </c>
      <c r="K78" s="74">
        <f t="shared" si="18"/>
        <v>111.36363636363636</v>
      </c>
      <c r="L78" s="74">
        <f t="shared" si="18"/>
        <v>107.92838874680307</v>
      </c>
      <c r="M78" s="74">
        <f t="shared" si="18"/>
        <v>106.20689655172416</v>
      </c>
      <c r="N78" s="74">
        <f t="shared" si="18"/>
        <v>105.19230769230768</v>
      </c>
      <c r="O78" s="74">
        <f t="shared" si="18"/>
        <v>110.5263157894737</v>
      </c>
      <c r="P78" s="74">
        <f t="shared" si="18"/>
        <v>108.34697217675941</v>
      </c>
      <c r="Q78" s="74">
        <f t="shared" si="18"/>
        <v>104.98338870431895</v>
      </c>
      <c r="R78" s="74">
        <f t="shared" si="18"/>
        <v>100</v>
      </c>
      <c r="S78" s="74">
        <f t="shared" si="18"/>
        <v>103.20284697508897</v>
      </c>
      <c r="T78" s="74">
        <f t="shared" si="18"/>
        <v>100.66225165562912</v>
      </c>
      <c r="U78" s="74">
        <f t="shared" si="18"/>
        <v>107.11009174311926</v>
      </c>
      <c r="V78" s="74">
        <f t="shared" si="18"/>
        <v>104.9095607235142</v>
      </c>
      <c r="W78" s="74">
        <f t="shared" si="18"/>
        <v>104.12979351032448</v>
      </c>
      <c r="X78" s="74">
        <f t="shared" ref="X78" si="21">X24/X51*100</f>
        <v>108.20045558086562</v>
      </c>
      <c r="Z78" s="65">
        <f t="shared" si="13"/>
        <v>-0.67944597825008168</v>
      </c>
      <c r="AA78" s="65">
        <f t="shared" si="14"/>
        <v>0.99340786146588922</v>
      </c>
      <c r="AB78" s="65">
        <f t="shared" si="15"/>
        <v>-3.958157984734223</v>
      </c>
      <c r="AC78" s="65">
        <f t="shared" si="16"/>
        <v>2.0982508593991867E-2</v>
      </c>
      <c r="AD78" s="65"/>
      <c r="AE78" s="65"/>
      <c r="AF78" s="65"/>
      <c r="AG78" s="65"/>
      <c r="AH78" s="65"/>
      <c r="AI78" s="65">
        <f t="shared" si="17"/>
        <v>3.9092193821910732</v>
      </c>
    </row>
    <row r="79" spans="1:35" ht="18.75" customHeight="1">
      <c r="A79" s="86" t="s">
        <v>95</v>
      </c>
      <c r="B79" s="74">
        <f t="shared" si="12"/>
        <v>112.70182992465018</v>
      </c>
      <c r="C79" s="74">
        <f t="shared" si="18"/>
        <v>109.04856952761146</v>
      </c>
      <c r="D79" s="74">
        <f t="shared" si="18"/>
        <v>95.685997171145672</v>
      </c>
      <c r="E79" s="74">
        <f t="shared" si="18"/>
        <v>91.417165668662676</v>
      </c>
      <c r="F79" s="74">
        <f t="shared" si="18"/>
        <v>101.00692259282569</v>
      </c>
      <c r="G79" s="74">
        <f t="shared" si="18"/>
        <v>96.842105263157904</v>
      </c>
      <c r="H79" s="74">
        <f t="shared" si="18"/>
        <v>95.410471881060104</v>
      </c>
      <c r="I79" s="74">
        <f t="shared" si="18"/>
        <v>96.199376947040491</v>
      </c>
      <c r="J79" s="74">
        <f t="shared" si="18"/>
        <v>98.489822718319104</v>
      </c>
      <c r="K79" s="74">
        <f t="shared" si="18"/>
        <v>94.415584415584405</v>
      </c>
      <c r="L79" s="74">
        <f t="shared" si="18"/>
        <v>94.705532421177878</v>
      </c>
      <c r="M79" s="74">
        <f t="shared" si="18"/>
        <v>96.370023419203761</v>
      </c>
      <c r="N79" s="74">
        <f t="shared" si="18"/>
        <v>96.967995508141499</v>
      </c>
      <c r="O79" s="74">
        <f t="shared" si="18"/>
        <v>100.21668472372698</v>
      </c>
      <c r="P79" s="74">
        <f t="shared" si="18"/>
        <v>102.62438490978678</v>
      </c>
      <c r="Q79" s="74">
        <f t="shared" si="18"/>
        <v>101.85185185185186</v>
      </c>
      <c r="R79" s="74">
        <f t="shared" si="18"/>
        <v>100</v>
      </c>
      <c r="S79" s="74">
        <f t="shared" si="18"/>
        <v>91.81677817807514</v>
      </c>
      <c r="T79" s="74">
        <f t="shared" si="18"/>
        <v>91.746538871139506</v>
      </c>
      <c r="U79" s="74">
        <f t="shared" si="18"/>
        <v>128.4308648368721</v>
      </c>
      <c r="V79" s="74">
        <f t="shared" si="18"/>
        <v>146.38157894736844</v>
      </c>
      <c r="W79" s="74">
        <f t="shared" si="18"/>
        <v>145.54498269896192</v>
      </c>
      <c r="X79" s="74">
        <f t="shared" ref="X79" si="22">X25/X52*100</f>
        <v>166.00858369098711</v>
      </c>
      <c r="Z79" s="65">
        <f t="shared" si="13"/>
        <v>1.7760133747222184</v>
      </c>
      <c r="AA79" s="65">
        <f t="shared" si="14"/>
        <v>-2.9877335586519171</v>
      </c>
      <c r="AB79" s="65">
        <f t="shared" si="15"/>
        <v>-0.44519510455824918</v>
      </c>
      <c r="AC79" s="65">
        <f t="shared" si="16"/>
        <v>4.788333319856708</v>
      </c>
      <c r="AD79" s="65"/>
      <c r="AE79" s="65"/>
      <c r="AF79" s="65"/>
      <c r="AG79" s="65"/>
      <c r="AH79" s="65"/>
      <c r="AI79" s="65">
        <f t="shared" si="17"/>
        <v>14.05998380195015</v>
      </c>
    </row>
    <row r="80" spans="1:35" ht="18.75" customHeight="1">
      <c r="A80" s="87" t="s">
        <v>96</v>
      </c>
      <c r="B80" s="75">
        <f t="shared" si="12"/>
        <v>119.81167926360681</v>
      </c>
      <c r="C80" s="75">
        <f t="shared" si="18"/>
        <v>114.10418695228822</v>
      </c>
      <c r="D80" s="75">
        <f t="shared" si="18"/>
        <v>103.12816872845264</v>
      </c>
      <c r="E80" s="75">
        <f t="shared" si="18"/>
        <v>103.74896133730876</v>
      </c>
      <c r="F80" s="75">
        <f t="shared" si="18"/>
        <v>112.30897593535923</v>
      </c>
      <c r="G80" s="75">
        <f t="shared" si="18"/>
        <v>102.72236658005195</v>
      </c>
      <c r="H80" s="75">
        <f t="shared" si="18"/>
        <v>101.85552525002066</v>
      </c>
      <c r="I80" s="75">
        <f t="shared" si="18"/>
        <v>103.22208945032433</v>
      </c>
      <c r="J80" s="75">
        <f t="shared" si="18"/>
        <v>104.9794385839442</v>
      </c>
      <c r="K80" s="75">
        <f t="shared" si="18"/>
        <v>104.90816552334587</v>
      </c>
      <c r="L80" s="75">
        <f t="shared" si="18"/>
        <v>99.91393137983647</v>
      </c>
      <c r="M80" s="75">
        <f t="shared" si="18"/>
        <v>102.09590100541375</v>
      </c>
      <c r="N80" s="75">
        <f t="shared" si="18"/>
        <v>100.44023147655055</v>
      </c>
      <c r="O80" s="75">
        <f t="shared" si="18"/>
        <v>102.58813470139437</v>
      </c>
      <c r="P80" s="75">
        <f t="shared" si="18"/>
        <v>101.47309349634233</v>
      </c>
      <c r="Q80" s="75">
        <f t="shared" si="18"/>
        <v>105.4960645880485</v>
      </c>
      <c r="R80" s="75">
        <f t="shared" si="18"/>
        <v>100</v>
      </c>
      <c r="S80" s="75">
        <f t="shared" si="18"/>
        <v>107.93104589220131</v>
      </c>
      <c r="T80" s="75">
        <f t="shared" si="18"/>
        <v>115.88538614789638</v>
      </c>
      <c r="U80" s="75">
        <f t="shared" si="18"/>
        <v>115.92350832030891</v>
      </c>
      <c r="V80" s="75">
        <f t="shared" si="18"/>
        <v>115.59695589318349</v>
      </c>
      <c r="W80" s="75">
        <f t="shared" si="18"/>
        <v>116.7403345828904</v>
      </c>
      <c r="X80" s="75">
        <f t="shared" ref="X80" si="23">X26/X53*100</f>
        <v>117.83993091344681</v>
      </c>
      <c r="Z80" s="71">
        <f t="shared" si="13"/>
        <v>-7.5398764149703368E-2</v>
      </c>
      <c r="AA80" s="71">
        <f t="shared" si="14"/>
        <v>-3.0309429983831127</v>
      </c>
      <c r="AB80" s="71">
        <f t="shared" si="15"/>
        <v>-0.55288094895563633</v>
      </c>
      <c r="AC80" s="71">
        <f t="shared" si="16"/>
        <v>1.3846491570418173</v>
      </c>
      <c r="AD80" s="65"/>
      <c r="AE80" s="65"/>
      <c r="AF80" s="65"/>
      <c r="AG80" s="65"/>
      <c r="AH80" s="65"/>
      <c r="AI80" s="71">
        <f t="shared" si="17"/>
        <v>0.94191637747590207</v>
      </c>
    </row>
    <row r="81" spans="1:35" ht="18.75" customHeight="1">
      <c r="A81" s="85" t="s">
        <v>97</v>
      </c>
      <c r="B81" s="74">
        <f t="shared" si="12"/>
        <v>125.61957868649316</v>
      </c>
      <c r="C81" s="74">
        <f t="shared" si="18"/>
        <v>119.78389894993151</v>
      </c>
      <c r="D81" s="74">
        <f t="shared" si="18"/>
        <v>109.82539682539682</v>
      </c>
      <c r="E81" s="74">
        <f t="shared" si="18"/>
        <v>121.9387755102041</v>
      </c>
      <c r="F81" s="74">
        <f t="shared" si="18"/>
        <v>126.25101214574899</v>
      </c>
      <c r="G81" s="74">
        <f t="shared" si="18"/>
        <v>109.57373271889401</v>
      </c>
      <c r="H81" s="74">
        <f t="shared" si="18"/>
        <v>112.86949787014329</v>
      </c>
      <c r="I81" s="74">
        <f t="shared" si="18"/>
        <v>115.62082777036049</v>
      </c>
      <c r="J81" s="74">
        <f t="shared" si="18"/>
        <v>115.84114234716642</v>
      </c>
      <c r="K81" s="74">
        <f t="shared" si="18"/>
        <v>125.23637374860957</v>
      </c>
      <c r="L81" s="74">
        <f t="shared" si="18"/>
        <v>110.00465874679712</v>
      </c>
      <c r="M81" s="74">
        <f t="shared" si="18"/>
        <v>113.14125087842586</v>
      </c>
      <c r="N81" s="74">
        <f t="shared" si="18"/>
        <v>106.41471904525113</v>
      </c>
      <c r="O81" s="74">
        <f t="shared" si="18"/>
        <v>107.61377400934418</v>
      </c>
      <c r="P81" s="74">
        <f t="shared" si="18"/>
        <v>101.65942658557776</v>
      </c>
      <c r="Q81" s="74">
        <f t="shared" si="18"/>
        <v>113.43511450381681</v>
      </c>
      <c r="R81" s="74">
        <f t="shared" si="18"/>
        <v>100</v>
      </c>
      <c r="S81" s="74">
        <f t="shared" si="18"/>
        <v>104.38569206842925</v>
      </c>
      <c r="T81" s="74">
        <f t="shared" si="18"/>
        <v>104.39388467557482</v>
      </c>
      <c r="U81" s="74">
        <f t="shared" si="18"/>
        <v>102.93996991658692</v>
      </c>
      <c r="V81" s="74">
        <f t="shared" si="18"/>
        <v>97.342242019302162</v>
      </c>
      <c r="W81" s="74">
        <f t="shared" si="18"/>
        <v>100.92096450100469</v>
      </c>
      <c r="X81" s="74">
        <f t="shared" ref="X81" si="24">X27/X54*100</f>
        <v>97.215189873417714</v>
      </c>
      <c r="Z81" s="65">
        <f t="shared" si="13"/>
        <v>-1.1583800996912696</v>
      </c>
      <c r="AA81" s="65">
        <f t="shared" si="14"/>
        <v>-2.6961946851016605</v>
      </c>
      <c r="AB81" s="65">
        <f t="shared" si="15"/>
        <v>7.8531546346649606E-2</v>
      </c>
      <c r="AC81" s="65">
        <f t="shared" si="16"/>
        <v>-1.0246785576590201</v>
      </c>
      <c r="AD81" s="65"/>
      <c r="AE81" s="65"/>
      <c r="AF81" s="65"/>
      <c r="AG81" s="65"/>
      <c r="AH81" s="65"/>
      <c r="AI81" s="65">
        <f t="shared" si="17"/>
        <v>-3.6719572052346807</v>
      </c>
    </row>
    <row r="82" spans="1:35" ht="18.75" customHeight="1">
      <c r="A82" s="85" t="s">
        <v>98</v>
      </c>
      <c r="B82" s="74">
        <f t="shared" si="12"/>
        <v>113.72053872053873</v>
      </c>
      <c r="C82" s="74">
        <f t="shared" si="18"/>
        <v>108.23251286330135</v>
      </c>
      <c r="D82" s="74">
        <f t="shared" si="18"/>
        <v>97.106062798437279</v>
      </c>
      <c r="E82" s="74">
        <f t="shared" si="18"/>
        <v>93.640873655047997</v>
      </c>
      <c r="F82" s="74">
        <f t="shared" si="18"/>
        <v>103.43242771539937</v>
      </c>
      <c r="G82" s="74">
        <f t="shared" si="18"/>
        <v>97.69421138407678</v>
      </c>
      <c r="H82" s="74">
        <f t="shared" si="18"/>
        <v>94.920615972305129</v>
      </c>
      <c r="I82" s="74">
        <f t="shared" si="18"/>
        <v>95.708780943484356</v>
      </c>
      <c r="J82" s="74">
        <f t="shared" si="18"/>
        <v>98.069594552383336</v>
      </c>
      <c r="K82" s="74">
        <f t="shared" si="18"/>
        <v>93.659189395870513</v>
      </c>
      <c r="L82" s="74">
        <f t="shared" si="18"/>
        <v>93.837094046994352</v>
      </c>
      <c r="M82" s="74">
        <f t="shared" si="18"/>
        <v>95.526646125756017</v>
      </c>
      <c r="N82" s="74">
        <f t="shared" si="18"/>
        <v>96.680406705138779</v>
      </c>
      <c r="O82" s="74">
        <f t="shared" si="18"/>
        <v>99.406433833271507</v>
      </c>
      <c r="P82" s="74">
        <f t="shared" si="18"/>
        <v>101.31272036886358</v>
      </c>
      <c r="Q82" s="74">
        <f t="shared" si="18"/>
        <v>101.08707013692901</v>
      </c>
      <c r="R82" s="74">
        <f t="shared" si="18"/>
        <v>100</v>
      </c>
      <c r="S82" s="74">
        <f t="shared" si="18"/>
        <v>109.59276897657692</v>
      </c>
      <c r="T82" s="74">
        <f t="shared" si="18"/>
        <v>120.24764426446539</v>
      </c>
      <c r="U82" s="74">
        <f t="shared" si="18"/>
        <v>120.71795689071278</v>
      </c>
      <c r="V82" s="74">
        <f t="shared" si="18"/>
        <v>121.59052338605663</v>
      </c>
      <c r="W82" s="74">
        <f t="shared" si="18"/>
        <v>122.2579871930966</v>
      </c>
      <c r="X82" s="74">
        <f t="shared" ref="X82" si="25">X28/X55*100</f>
        <v>124.27638664512655</v>
      </c>
      <c r="Z82" s="65">
        <f t="shared" si="13"/>
        <v>0.40428770933078617</v>
      </c>
      <c r="AA82" s="65">
        <f t="shared" si="14"/>
        <v>-2.9923498552718919</v>
      </c>
      <c r="AB82" s="65">
        <f t="shared" si="15"/>
        <v>-0.80240483997399137</v>
      </c>
      <c r="AC82" s="65">
        <f t="shared" si="16"/>
        <v>2.3688534087626278</v>
      </c>
      <c r="AD82" s="65"/>
      <c r="AE82" s="65"/>
      <c r="AF82" s="65"/>
      <c r="AG82" s="65"/>
      <c r="AH82" s="65"/>
      <c r="AI82" s="65">
        <f t="shared" si="17"/>
        <v>1.65093463287765</v>
      </c>
    </row>
    <row r="83" spans="1:35" ht="18.75" customHeight="1">
      <c r="A83" s="87" t="s">
        <v>99</v>
      </c>
      <c r="B83" s="75">
        <f t="shared" si="12"/>
        <v>102.05292702485966</v>
      </c>
      <c r="C83" s="75">
        <f t="shared" si="18"/>
        <v>98.9844797853995</v>
      </c>
      <c r="D83" s="75">
        <f t="shared" si="18"/>
        <v>89.818688981868902</v>
      </c>
      <c r="E83" s="75">
        <f t="shared" si="18"/>
        <v>87.648148148148138</v>
      </c>
      <c r="F83" s="75">
        <f t="shared" si="18"/>
        <v>96.635015825420624</v>
      </c>
      <c r="G83" s="75">
        <f t="shared" si="18"/>
        <v>92.963615964096817</v>
      </c>
      <c r="H83" s="75">
        <f t="shared" si="18"/>
        <v>91.84240640837011</v>
      </c>
      <c r="I83" s="75">
        <f t="shared" si="18"/>
        <v>92.899800928998005</v>
      </c>
      <c r="J83" s="75">
        <f t="shared" si="18"/>
        <v>95.285664213109001</v>
      </c>
      <c r="K83" s="75">
        <f t="shared" si="18"/>
        <v>92.441248684672033</v>
      </c>
      <c r="L83" s="75">
        <f t="shared" si="18"/>
        <v>92.982731554160111</v>
      </c>
      <c r="M83" s="75">
        <f t="shared" si="18"/>
        <v>94.984520123839005</v>
      </c>
      <c r="N83" s="75">
        <f t="shared" si="18"/>
        <v>96.497549726145877</v>
      </c>
      <c r="O83" s="75">
        <f t="shared" si="18"/>
        <v>98.651564185544771</v>
      </c>
      <c r="P83" s="75">
        <f t="shared" si="18"/>
        <v>100.082349711776</v>
      </c>
      <c r="Q83" s="75">
        <f t="shared" si="18"/>
        <v>100.53505281931679</v>
      </c>
      <c r="R83" s="75">
        <f t="shared" si="18"/>
        <v>100</v>
      </c>
      <c r="S83" s="75">
        <f t="shared" si="18"/>
        <v>101.31529024914634</v>
      </c>
      <c r="T83" s="75">
        <f t="shared" si="18"/>
        <v>99.836168872085707</v>
      </c>
      <c r="U83" s="75">
        <f t="shared" si="18"/>
        <v>101.96519474369599</v>
      </c>
      <c r="V83" s="75">
        <f t="shared" si="18"/>
        <v>89.975959025817914</v>
      </c>
      <c r="W83" s="75">
        <f t="shared" si="18"/>
        <v>92.79137894957104</v>
      </c>
      <c r="X83" s="75">
        <f t="shared" ref="X83" si="26">X29/X56*100</f>
        <v>94.230169456284443</v>
      </c>
      <c r="Z83" s="71">
        <f t="shared" si="13"/>
        <v>-0.36184906343373902</v>
      </c>
      <c r="AA83" s="71">
        <f t="shared" si="14"/>
        <v>-1.8483717637152952</v>
      </c>
      <c r="AB83" s="71">
        <f t="shared" si="15"/>
        <v>4.1121502872165649E-3</v>
      </c>
      <c r="AC83" s="71">
        <f t="shared" si="16"/>
        <v>0.11111674599983967</v>
      </c>
      <c r="AD83" s="65"/>
      <c r="AE83" s="65"/>
      <c r="AF83" s="65"/>
      <c r="AG83" s="65"/>
      <c r="AH83" s="65"/>
      <c r="AI83" s="71">
        <f t="shared" si="17"/>
        <v>1.5505648509602779</v>
      </c>
    </row>
    <row r="84" spans="1:35">
      <c r="A84" s="211" t="s">
        <v>31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</row>
    <row r="85" spans="1:35">
      <c r="A85" s="407" t="s">
        <v>151</v>
      </c>
      <c r="B85" s="407"/>
      <c r="C85" s="407"/>
      <c r="D85" s="407"/>
      <c r="E85" s="407"/>
      <c r="F85" s="407"/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211"/>
      <c r="R85" s="211"/>
      <c r="S85" s="211"/>
      <c r="T85" s="211"/>
      <c r="U85" s="211"/>
      <c r="V85" s="211"/>
      <c r="W85" s="211"/>
      <c r="X85" s="211"/>
    </row>
    <row r="86" spans="1:35">
      <c r="A86" s="200" t="s">
        <v>358</v>
      </c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66"/>
      <c r="R86" s="66"/>
      <c r="S86" s="66"/>
      <c r="T86" s="66"/>
      <c r="U86" s="66"/>
      <c r="V86" s="66"/>
      <c r="W86" s="66"/>
      <c r="X86" s="66"/>
      <c r="AA86" s="66"/>
      <c r="AB86" s="66"/>
      <c r="AC86" s="66"/>
      <c r="AD86" s="66"/>
    </row>
    <row r="87" spans="1:35">
      <c r="B87" s="211"/>
      <c r="C87" s="211"/>
      <c r="D87" s="211"/>
      <c r="E87" s="211"/>
      <c r="F87" s="66"/>
      <c r="G87" s="66"/>
      <c r="H87" s="76"/>
      <c r="I87" s="76"/>
      <c r="J87" s="76"/>
      <c r="K87" s="7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AA87" s="66"/>
      <c r="AB87" s="66"/>
      <c r="AC87" s="66"/>
      <c r="AD87" s="66"/>
    </row>
    <row r="88" spans="1:35">
      <c r="B88" s="65"/>
      <c r="C88" s="65"/>
      <c r="D88" s="65"/>
      <c r="E88" s="65"/>
      <c r="F88" s="66"/>
      <c r="G88" s="66"/>
      <c r="H88" s="76"/>
      <c r="I88" s="76"/>
      <c r="J88" s="76"/>
      <c r="K88" s="7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AA88" s="66"/>
      <c r="AB88" s="66"/>
      <c r="AC88" s="66"/>
      <c r="AD88" s="66"/>
    </row>
    <row r="89" spans="1:35">
      <c r="B89" s="65"/>
      <c r="C89" s="65"/>
      <c r="D89" s="65"/>
      <c r="E89" s="65"/>
      <c r="F89" s="66"/>
      <c r="G89" s="66"/>
      <c r="H89" s="76"/>
      <c r="I89" s="76"/>
      <c r="J89" s="76"/>
      <c r="K89" s="7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AA89" s="66"/>
      <c r="AB89" s="66"/>
      <c r="AC89" s="66"/>
      <c r="AD89" s="66"/>
    </row>
    <row r="90" spans="1:35">
      <c r="B90" s="65"/>
      <c r="C90" s="65"/>
      <c r="D90" s="65"/>
      <c r="E90" s="65"/>
      <c r="F90" s="66"/>
      <c r="G90" s="66"/>
      <c r="H90" s="76"/>
      <c r="I90" s="76"/>
      <c r="J90" s="76"/>
      <c r="K90" s="7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AA90" s="66"/>
      <c r="AB90" s="66"/>
      <c r="AC90" s="66"/>
      <c r="AD90" s="66"/>
    </row>
    <row r="91" spans="1:35">
      <c r="B91" s="65"/>
      <c r="C91" s="65"/>
      <c r="D91" s="65"/>
      <c r="E91" s="65"/>
      <c r="F91" s="66"/>
      <c r="G91" s="66"/>
      <c r="H91" s="76"/>
      <c r="I91" s="76"/>
      <c r="J91" s="76"/>
      <c r="K91" s="7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AA91" s="66"/>
      <c r="AB91" s="66"/>
      <c r="AC91" s="66"/>
      <c r="AD91" s="66"/>
    </row>
    <row r="92" spans="1:35">
      <c r="B92" s="65"/>
      <c r="C92" s="65"/>
      <c r="D92" s="65"/>
      <c r="E92" s="65"/>
      <c r="F92" s="66"/>
      <c r="G92" s="66"/>
      <c r="H92" s="76"/>
      <c r="I92" s="76"/>
      <c r="J92" s="76"/>
      <c r="K92" s="7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AA92" s="66"/>
      <c r="AB92" s="66"/>
      <c r="AC92" s="66"/>
      <c r="AD92" s="66"/>
    </row>
    <row r="93" spans="1:35">
      <c r="B93" s="65"/>
      <c r="C93" s="65"/>
      <c r="D93" s="65"/>
      <c r="E93" s="65"/>
      <c r="F93" s="66"/>
      <c r="G93" s="66"/>
      <c r="H93" s="76"/>
      <c r="I93" s="76"/>
      <c r="J93" s="76"/>
      <c r="K93" s="7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AA93" s="66"/>
      <c r="AB93" s="66"/>
      <c r="AC93" s="66"/>
      <c r="AD93" s="66"/>
    </row>
    <row r="94" spans="1:35">
      <c r="B94" s="65"/>
      <c r="C94" s="65"/>
      <c r="D94" s="65"/>
      <c r="E94" s="65"/>
      <c r="F94" s="66"/>
      <c r="G94" s="66"/>
      <c r="H94" s="76"/>
      <c r="I94" s="76"/>
      <c r="J94" s="76"/>
      <c r="K94" s="7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AA94" s="66"/>
      <c r="AB94" s="66"/>
      <c r="AC94" s="66"/>
      <c r="AD94" s="66"/>
    </row>
    <row r="95" spans="1:35">
      <c r="B95" s="65"/>
      <c r="C95" s="65"/>
      <c r="D95" s="65"/>
      <c r="E95" s="65"/>
      <c r="F95" s="66"/>
      <c r="G95" s="66"/>
      <c r="H95" s="76"/>
      <c r="I95" s="76"/>
      <c r="J95" s="76"/>
      <c r="K95" s="7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AA95" s="66"/>
      <c r="AB95" s="66"/>
      <c r="AC95" s="66"/>
      <c r="AD95" s="66"/>
    </row>
    <row r="96" spans="1:35">
      <c r="B96" s="65"/>
      <c r="C96" s="65"/>
      <c r="D96" s="65"/>
      <c r="E96" s="65"/>
      <c r="F96" s="66"/>
      <c r="G96" s="66"/>
      <c r="H96" s="76"/>
      <c r="I96" s="76"/>
      <c r="J96" s="76"/>
      <c r="K96" s="7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AA96" s="66"/>
      <c r="AB96" s="66"/>
      <c r="AC96" s="66"/>
      <c r="AD96" s="66"/>
    </row>
    <row r="97" spans="2:30">
      <c r="B97" s="65"/>
      <c r="C97" s="65"/>
      <c r="D97" s="65"/>
      <c r="E97" s="65"/>
      <c r="F97" s="66"/>
      <c r="G97" s="66"/>
      <c r="H97" s="76"/>
      <c r="I97" s="76"/>
      <c r="J97" s="76"/>
      <c r="K97" s="7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AA97" s="66"/>
      <c r="AB97" s="66"/>
      <c r="AC97" s="66"/>
      <c r="AD97" s="66"/>
    </row>
    <row r="98" spans="2:30">
      <c r="B98" s="65"/>
      <c r="C98" s="65"/>
      <c r="D98" s="65"/>
      <c r="E98" s="65"/>
      <c r="F98" s="66"/>
      <c r="G98" s="66"/>
      <c r="H98" s="76"/>
      <c r="I98" s="76"/>
      <c r="J98" s="76"/>
      <c r="K98" s="7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AA98" s="66"/>
      <c r="AB98" s="66"/>
      <c r="AC98" s="66"/>
      <c r="AD98" s="66"/>
    </row>
    <row r="99" spans="2:30">
      <c r="B99" s="65"/>
      <c r="C99" s="65"/>
      <c r="D99" s="65"/>
      <c r="E99" s="65"/>
      <c r="F99" s="66"/>
      <c r="G99" s="66"/>
      <c r="H99" s="76"/>
      <c r="I99" s="76"/>
      <c r="J99" s="76"/>
      <c r="K99" s="7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AA99" s="66"/>
      <c r="AB99" s="66"/>
      <c r="AC99" s="66"/>
      <c r="AD99" s="66"/>
    </row>
    <row r="100" spans="2:30">
      <c r="B100" s="65"/>
      <c r="C100" s="65"/>
      <c r="D100" s="65"/>
      <c r="E100" s="65"/>
      <c r="F100" s="66"/>
      <c r="G100" s="66"/>
      <c r="H100" s="76"/>
      <c r="I100" s="76"/>
      <c r="J100" s="76"/>
      <c r="K100" s="7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AA100" s="66"/>
      <c r="AB100" s="66"/>
      <c r="AC100" s="66"/>
      <c r="AD100" s="66"/>
    </row>
    <row r="101" spans="2:30">
      <c r="B101" s="65"/>
      <c r="C101" s="65"/>
      <c r="D101" s="65"/>
      <c r="E101" s="65"/>
      <c r="F101" s="66"/>
      <c r="G101" s="66"/>
      <c r="H101" s="76"/>
      <c r="I101" s="76"/>
      <c r="J101" s="76"/>
      <c r="K101" s="7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AA101" s="66"/>
      <c r="AB101" s="66"/>
      <c r="AC101" s="66"/>
      <c r="AD101" s="66"/>
    </row>
    <row r="102" spans="2:30">
      <c r="B102" s="65"/>
      <c r="C102" s="65"/>
      <c r="D102" s="65"/>
      <c r="E102" s="65"/>
      <c r="F102" s="66"/>
      <c r="G102" s="66"/>
      <c r="H102" s="76"/>
      <c r="I102" s="76"/>
      <c r="J102" s="76"/>
      <c r="K102" s="7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AA102" s="66"/>
      <c r="AB102" s="66"/>
      <c r="AC102" s="66"/>
      <c r="AD102" s="66"/>
    </row>
    <row r="103" spans="2:30">
      <c r="B103" s="65"/>
      <c r="C103" s="65"/>
      <c r="D103" s="65"/>
      <c r="E103" s="65"/>
      <c r="F103" s="66"/>
      <c r="G103" s="66"/>
      <c r="H103" s="76"/>
      <c r="I103" s="76"/>
      <c r="J103" s="76"/>
      <c r="K103" s="7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AA103" s="66"/>
      <c r="AB103" s="66"/>
      <c r="AC103" s="66"/>
      <c r="AD103" s="66"/>
    </row>
    <row r="104" spans="2:30">
      <c r="B104" s="65"/>
      <c r="C104" s="65"/>
      <c r="D104" s="65"/>
      <c r="E104" s="65"/>
      <c r="F104" s="66"/>
      <c r="G104" s="66"/>
      <c r="H104" s="76"/>
      <c r="I104" s="76"/>
      <c r="J104" s="76"/>
      <c r="K104" s="7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AA104" s="66"/>
      <c r="AB104" s="66"/>
      <c r="AC104" s="66"/>
      <c r="AD104" s="66"/>
    </row>
    <row r="105" spans="2:30">
      <c r="B105" s="65"/>
      <c r="C105" s="65"/>
      <c r="D105" s="65"/>
      <c r="E105" s="65"/>
      <c r="F105" s="66"/>
      <c r="G105" s="66"/>
      <c r="H105" s="76"/>
      <c r="I105" s="76"/>
      <c r="J105" s="76"/>
      <c r="K105" s="7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AA105" s="66"/>
      <c r="AB105" s="66"/>
      <c r="AC105" s="66"/>
      <c r="AD105" s="66"/>
    </row>
    <row r="106" spans="2:30">
      <c r="B106" s="65"/>
      <c r="C106" s="65"/>
      <c r="D106" s="65"/>
      <c r="E106" s="65"/>
      <c r="F106" s="66"/>
      <c r="G106" s="66"/>
      <c r="H106" s="76"/>
      <c r="I106" s="76"/>
      <c r="J106" s="76"/>
      <c r="K106" s="7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AA106" s="66"/>
      <c r="AB106" s="66"/>
      <c r="AC106" s="66"/>
      <c r="AD106" s="66"/>
    </row>
    <row r="107" spans="2:30">
      <c r="B107" s="65"/>
      <c r="C107" s="65"/>
      <c r="D107" s="65"/>
      <c r="E107" s="65"/>
      <c r="F107" s="66"/>
      <c r="G107" s="66"/>
      <c r="H107" s="76"/>
      <c r="I107" s="76"/>
      <c r="J107" s="76"/>
      <c r="K107" s="7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AA107" s="66"/>
      <c r="AB107" s="66"/>
      <c r="AC107" s="66"/>
      <c r="AD107" s="66"/>
    </row>
    <row r="108" spans="2:30">
      <c r="B108" s="88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</row>
    <row r="109" spans="2:30">
      <c r="B109" s="88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</row>
    <row r="110" spans="2:30">
      <c r="B110" s="88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</row>
    <row r="111" spans="2:30">
      <c r="B111" s="88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</row>
    <row r="112" spans="2:30"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</row>
    <row r="113" spans="2:24"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</row>
    <row r="114" spans="2:24"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</row>
    <row r="115" spans="2:24"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</row>
    <row r="116" spans="2:24"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</row>
    <row r="117" spans="2:24"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</row>
    <row r="118" spans="2:24"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</row>
    <row r="119" spans="2:24"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</row>
    <row r="120" spans="2:24"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</row>
    <row r="121" spans="2:24"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</row>
    <row r="122" spans="2:24"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</row>
    <row r="123" spans="2:24"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</row>
    <row r="124" spans="2:24"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</row>
    <row r="125" spans="2:24"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</row>
    <row r="126" spans="2:24"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</row>
    <row r="127" spans="2:24"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</row>
    <row r="128" spans="2:24"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</row>
  </sheetData>
  <sheetProtection algorithmName="SHA-512" hashValue="eMdNZIFCamk6ZWvN2PgO5ksFeVjMAT1ETl2VcSfHz0xUBe2+AX92WSTdYPdnKVgPimCIgvTPrZuVYMZnCKgvmw==" saltValue="f+J2f2pPB4u0tYA17uyirA==" spinCount="100000" sheet="1" objects="1" scenarios="1"/>
  <mergeCells count="82">
    <mergeCell ref="L35:L36"/>
    <mergeCell ref="X62:X63"/>
    <mergeCell ref="A6:AI6"/>
    <mergeCell ref="A7:D7"/>
    <mergeCell ref="B8:B9"/>
    <mergeCell ref="C8:C9"/>
    <mergeCell ref="D8:D9"/>
    <mergeCell ref="E8:E9"/>
    <mergeCell ref="F8:F9"/>
    <mergeCell ref="G8:G9"/>
    <mergeCell ref="H8:H9"/>
    <mergeCell ref="I8:I9"/>
    <mergeCell ref="U8:U9"/>
    <mergeCell ref="J8:J9"/>
    <mergeCell ref="K8:K9"/>
    <mergeCell ref="L8:L9"/>
    <mergeCell ref="G35:G36"/>
    <mergeCell ref="H35:H36"/>
    <mergeCell ref="I35:I36"/>
    <mergeCell ref="J35:J36"/>
    <mergeCell ref="K35:K36"/>
    <mergeCell ref="B35:B36"/>
    <mergeCell ref="C35:C36"/>
    <mergeCell ref="D35:D36"/>
    <mergeCell ref="E35:E36"/>
    <mergeCell ref="F35:F36"/>
    <mergeCell ref="V8:V9"/>
    <mergeCell ref="Z8:AC8"/>
    <mergeCell ref="AE8:AI8"/>
    <mergeCell ref="A31:P31"/>
    <mergeCell ref="A34:P34"/>
    <mergeCell ref="P8:P9"/>
    <mergeCell ref="Q8:Q9"/>
    <mergeCell ref="R8:R9"/>
    <mergeCell ref="S8:S9"/>
    <mergeCell ref="T8:T9"/>
    <mergeCell ref="O8:O9"/>
    <mergeCell ref="W8:W9"/>
    <mergeCell ref="X8:X9"/>
    <mergeCell ref="N8:N9"/>
    <mergeCell ref="M8:M9"/>
    <mergeCell ref="AE35:AI35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Z35:AC35"/>
    <mergeCell ref="W35:W36"/>
    <mergeCell ref="X35:X36"/>
    <mergeCell ref="O62:O63"/>
    <mergeCell ref="A58:P58"/>
    <mergeCell ref="A61:P61"/>
    <mergeCell ref="B62:B63"/>
    <mergeCell ref="C62:C63"/>
    <mergeCell ref="D62:D63"/>
    <mergeCell ref="E62:E63"/>
    <mergeCell ref="F62:F63"/>
    <mergeCell ref="G62:G63"/>
    <mergeCell ref="H62:H63"/>
    <mergeCell ref="I62:I63"/>
    <mergeCell ref="W62:W63"/>
    <mergeCell ref="V62:V63"/>
    <mergeCell ref="Z62:AC62"/>
    <mergeCell ref="AE62:AI62"/>
    <mergeCell ref="A85:P85"/>
    <mergeCell ref="P62:P63"/>
    <mergeCell ref="Q62:Q63"/>
    <mergeCell ref="R62:R63"/>
    <mergeCell ref="S62:S63"/>
    <mergeCell ref="T62:T63"/>
    <mergeCell ref="U62:U63"/>
    <mergeCell ref="J62:J63"/>
    <mergeCell ref="K62:K63"/>
    <mergeCell ref="L62:L63"/>
    <mergeCell ref="M62:M63"/>
    <mergeCell ref="N62:N63"/>
  </mergeCells>
  <pageMargins left="0.25" right="0.25" top="0.75" bottom="0.75" header="0.3" footer="0.3"/>
  <pageSetup paperSize="9" scale="68" fitToHeight="0" orientation="landscape" r:id="rId1"/>
  <rowBreaks count="2" manualBreakCount="2">
    <brk id="33" max="33" man="1"/>
    <brk id="59" max="16383" man="1"/>
  </rowBreaks>
  <ignoredErrors>
    <ignoredError sqref="O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1"/>
  <dimension ref="A1:H34"/>
  <sheetViews>
    <sheetView showGridLines="0" zoomScaleNormal="100" workbookViewId="0">
      <selection activeCell="E42" sqref="E42"/>
    </sheetView>
  </sheetViews>
  <sheetFormatPr defaultRowHeight="15"/>
  <cols>
    <col min="1" max="1" width="115.42578125" style="207" customWidth="1"/>
  </cols>
  <sheetData>
    <row r="1" spans="1:8" ht="36" customHeight="1">
      <c r="A1" s="355" t="s">
        <v>175</v>
      </c>
      <c r="B1" s="205"/>
      <c r="C1" s="205"/>
      <c r="D1" s="205"/>
      <c r="E1" s="205"/>
      <c r="F1" s="205"/>
      <c r="G1" s="205"/>
      <c r="H1" s="205"/>
    </row>
    <row r="2" spans="1:8" ht="27.6" customHeight="1">
      <c r="A2" s="356" t="s">
        <v>176</v>
      </c>
    </row>
    <row r="3" spans="1:8" ht="22.5" customHeight="1">
      <c r="A3" s="206" t="s">
        <v>177</v>
      </c>
    </row>
    <row r="4" spans="1:8" ht="28.5">
      <c r="A4" s="204" t="s">
        <v>178</v>
      </c>
    </row>
    <row r="5" spans="1:8" ht="24.6" customHeight="1">
      <c r="A5" s="376" t="s">
        <v>179</v>
      </c>
    </row>
    <row r="6" spans="1:8" ht="41.25" customHeight="1">
      <c r="A6" s="377" t="s">
        <v>364</v>
      </c>
    </row>
    <row r="7" spans="1:8" ht="31.5" customHeight="1">
      <c r="A7" s="206" t="s">
        <v>180</v>
      </c>
    </row>
    <row r="8" spans="1:8" ht="57">
      <c r="A8" s="204" t="s">
        <v>181</v>
      </c>
    </row>
    <row r="9" spans="1:8" ht="28.5">
      <c r="A9" s="378" t="s">
        <v>182</v>
      </c>
    </row>
    <row r="10" spans="1:8">
      <c r="A10" s="204"/>
    </row>
    <row r="11" spans="1:8" ht="15.75">
      <c r="A11" s="379" t="s">
        <v>362</v>
      </c>
    </row>
    <row r="12" spans="1:8">
      <c r="A12" s="380"/>
    </row>
    <row r="13" spans="1:8" ht="57">
      <c r="A13" s="380" t="s">
        <v>363</v>
      </c>
    </row>
    <row r="14" spans="1:8">
      <c r="A14" s="380" t="s">
        <v>183</v>
      </c>
    </row>
    <row r="15" spans="1:8" ht="28.5">
      <c r="A15" s="380" t="s">
        <v>184</v>
      </c>
    </row>
    <row r="16" spans="1:8">
      <c r="A16" s="380" t="s">
        <v>185</v>
      </c>
    </row>
    <row r="17" spans="1:1" ht="28.5">
      <c r="A17" s="380" t="s">
        <v>186</v>
      </c>
    </row>
    <row r="19" spans="1:1" ht="15.75">
      <c r="A19" s="356" t="s">
        <v>335</v>
      </c>
    </row>
    <row r="20" spans="1:1">
      <c r="A20" s="357"/>
    </row>
    <row r="21" spans="1:1" ht="23.25" customHeight="1">
      <c r="A21" s="324" t="s">
        <v>323</v>
      </c>
    </row>
    <row r="22" spans="1:1">
      <c r="A22" s="328" t="s">
        <v>324</v>
      </c>
    </row>
    <row r="23" spans="1:1">
      <c r="A23" s="328" t="s">
        <v>325</v>
      </c>
    </row>
    <row r="24" spans="1:1">
      <c r="A24" s="328" t="s">
        <v>326</v>
      </c>
    </row>
    <row r="25" spans="1:1">
      <c r="A25" s="328" t="s">
        <v>327</v>
      </c>
    </row>
    <row r="26" spans="1:1">
      <c r="A26" s="328" t="s">
        <v>328</v>
      </c>
    </row>
    <row r="27" spans="1:1">
      <c r="A27" s="328"/>
    </row>
    <row r="28" spans="1:1">
      <c r="A28" s="325" t="s">
        <v>329</v>
      </c>
    </row>
    <row r="29" spans="1:1">
      <c r="A29" s="327" t="s">
        <v>330</v>
      </c>
    </row>
    <row r="30" spans="1:1">
      <c r="A30" s="327" t="s">
        <v>331</v>
      </c>
    </row>
    <row r="31" spans="1:1">
      <c r="A31" s="327" t="s">
        <v>332</v>
      </c>
    </row>
    <row r="32" spans="1:1">
      <c r="A32" s="327" t="s">
        <v>333</v>
      </c>
    </row>
    <row r="33" spans="1:1">
      <c r="A33" s="327" t="s">
        <v>334</v>
      </c>
    </row>
    <row r="34" spans="1:1">
      <c r="A34" s="326"/>
    </row>
  </sheetData>
  <sheetProtection algorithmName="SHA-512" hashValue="uVZXYHcYC2LoQE56oWB9uHH8Vausu0DdyM18QosuQB77a373pK7LYVlqvaSLIVzI3SdHv/ltJxpMlIOScWCaWQ==" saltValue="c1WhY7YcUeXAX0l8bMq/L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O118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4.7109375" style="321" customWidth="1"/>
    <col min="2" max="2" width="8.28515625" style="321" customWidth="1"/>
    <col min="3" max="3" width="43.85546875" style="321" customWidth="1"/>
    <col min="4" max="4" width="16" style="321" customWidth="1"/>
    <col min="5" max="5" width="17.140625" style="321" customWidth="1"/>
    <col min="6" max="7" width="11.140625" style="321" customWidth="1"/>
    <col min="8" max="8" width="1.5703125" style="231" customWidth="1"/>
    <col min="9" max="9" width="2.5703125" style="231" customWidth="1"/>
    <col min="10" max="10" width="8.28515625" style="231" customWidth="1"/>
    <col min="11" max="11" width="38.42578125" style="241" customWidth="1"/>
    <col min="12" max="12" width="14" style="241" customWidth="1"/>
    <col min="13" max="13" width="12.7109375" style="321" customWidth="1"/>
    <col min="14" max="14" width="14" style="321" customWidth="1"/>
    <col min="15" max="15" width="12.7109375" style="321" customWidth="1"/>
    <col min="16" max="16" width="9.85546875" style="321" bestFit="1" customWidth="1"/>
    <col min="17" max="16384" width="9.140625" style="321"/>
  </cols>
  <sheetData>
    <row r="1" spans="1:15" s="231" customFormat="1" ht="41.25" customHeight="1">
      <c r="K1" s="232"/>
      <c r="L1" s="232"/>
    </row>
    <row r="2" spans="1:15" s="231" customFormat="1" ht="35.25" customHeight="1">
      <c r="A2" s="410" t="str">
        <f>+A3</f>
        <v>ESTRUTURA DAS EXPLORAÇÕES AGRÍCOLAS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</row>
    <row r="3" spans="1:15" s="237" customFormat="1" ht="30" customHeight="1">
      <c r="A3" s="411" t="s">
        <v>337</v>
      </c>
      <c r="B3" s="415" t="s">
        <v>221</v>
      </c>
      <c r="C3" s="233">
        <v>2019</v>
      </c>
      <c r="D3" s="234" t="s">
        <v>341</v>
      </c>
      <c r="E3" s="361" t="s">
        <v>342</v>
      </c>
      <c r="F3" s="235" t="s">
        <v>343</v>
      </c>
      <c r="G3" s="236" t="s">
        <v>344</v>
      </c>
      <c r="J3" s="418" t="s">
        <v>224</v>
      </c>
      <c r="K3" s="419">
        <v>2021</v>
      </c>
      <c r="L3" s="421" t="s">
        <v>225</v>
      </c>
      <c r="M3" s="435" t="s">
        <v>226</v>
      </c>
      <c r="N3" s="435" t="s">
        <v>227</v>
      </c>
      <c r="O3" s="437" t="s">
        <v>228</v>
      </c>
    </row>
    <row r="4" spans="1:15" s="241" customFormat="1" ht="22.15" customHeight="1">
      <c r="A4" s="412"/>
      <c r="B4" s="416"/>
      <c r="C4" s="238" t="s">
        <v>229</v>
      </c>
      <c r="D4" s="239">
        <v>266039</v>
      </c>
      <c r="E4" s="362">
        <v>240032</v>
      </c>
      <c r="F4" s="369"/>
      <c r="G4" s="240">
        <f>((E4-D4)/D4)*100</f>
        <v>-9.7756343994677479</v>
      </c>
      <c r="H4" s="232"/>
      <c r="I4" s="232"/>
      <c r="J4" s="412"/>
      <c r="K4" s="420"/>
      <c r="L4" s="422"/>
      <c r="M4" s="436"/>
      <c r="N4" s="436"/>
      <c r="O4" s="438"/>
    </row>
    <row r="5" spans="1:15" s="241" customFormat="1" ht="22.15" customHeight="1">
      <c r="A5" s="412"/>
      <c r="B5" s="416"/>
      <c r="C5" s="439" t="s">
        <v>230</v>
      </c>
      <c r="D5" s="440"/>
      <c r="E5" s="440"/>
      <c r="F5" s="440"/>
      <c r="G5" s="441"/>
      <c r="H5" s="232"/>
      <c r="I5" s="232"/>
      <c r="J5" s="412"/>
      <c r="K5" s="242" t="s">
        <v>231</v>
      </c>
      <c r="L5" s="243">
        <v>9857593</v>
      </c>
      <c r="M5" s="244">
        <v>100</v>
      </c>
      <c r="N5" s="245">
        <v>10047621</v>
      </c>
      <c r="O5" s="246">
        <v>99.999999999999986</v>
      </c>
    </row>
    <row r="6" spans="1:15" s="241" customFormat="1" ht="22.15" customHeight="1">
      <c r="A6" s="412"/>
      <c r="B6" s="416"/>
      <c r="C6" s="247" t="s">
        <v>232</v>
      </c>
      <c r="D6" s="248">
        <v>189254</v>
      </c>
      <c r="E6" s="363">
        <v>165751</v>
      </c>
      <c r="F6" s="249">
        <f>E6/E$4*100</f>
        <v>69.053709505399283</v>
      </c>
      <c r="G6" s="250">
        <f t="shared" ref="G6:G8" si="0">((E6-D6)/D6)*100</f>
        <v>-12.418759973369124</v>
      </c>
      <c r="H6" s="232"/>
      <c r="I6" s="232"/>
      <c r="J6" s="412"/>
      <c r="K6" s="251" t="s">
        <v>233</v>
      </c>
      <c r="L6" s="252">
        <v>1097650</v>
      </c>
      <c r="M6" s="253">
        <v>11.135071208559737</v>
      </c>
      <c r="N6" s="254">
        <v>1216373</v>
      </c>
      <c r="O6" s="255">
        <v>12.106079638155141</v>
      </c>
    </row>
    <row r="7" spans="1:15" s="241" customFormat="1" ht="22.15" customHeight="1">
      <c r="A7" s="412"/>
      <c r="B7" s="416"/>
      <c r="C7" s="256" t="s">
        <v>234</v>
      </c>
      <c r="D7" s="248">
        <v>60776</v>
      </c>
      <c r="E7" s="363">
        <v>59406</v>
      </c>
      <c r="F7" s="249">
        <f t="shared" ref="F7:F8" si="1">E7/E$4*100</f>
        <v>24.749200106652445</v>
      </c>
      <c r="G7" s="250">
        <f t="shared" si="0"/>
        <v>-2.2541792812952481</v>
      </c>
      <c r="H7" s="232"/>
      <c r="I7" s="232"/>
      <c r="J7" s="412"/>
      <c r="K7" s="257" t="s">
        <v>235</v>
      </c>
      <c r="L7" s="252">
        <v>5679233</v>
      </c>
      <c r="M7" s="253">
        <v>57.612776262927468</v>
      </c>
      <c r="N7" s="254">
        <v>5624080</v>
      </c>
      <c r="O7" s="255">
        <v>55.974245047658542</v>
      </c>
    </row>
    <row r="8" spans="1:15" s="241" customFormat="1" ht="22.15" customHeight="1">
      <c r="A8" s="412"/>
      <c r="B8" s="417"/>
      <c r="C8" s="258" t="s">
        <v>236</v>
      </c>
      <c r="D8" s="259">
        <v>12084</v>
      </c>
      <c r="E8" s="364">
        <v>12117</v>
      </c>
      <c r="F8" s="260">
        <f t="shared" si="1"/>
        <v>5.0480769230769234</v>
      </c>
      <c r="G8" s="261">
        <f t="shared" si="0"/>
        <v>0.27308838133068519</v>
      </c>
      <c r="H8" s="232"/>
      <c r="I8" s="232"/>
      <c r="J8" s="412"/>
      <c r="K8" s="257" t="s">
        <v>237</v>
      </c>
      <c r="L8" s="252">
        <v>289223</v>
      </c>
      <c r="M8" s="253">
        <v>2.9340123902457731</v>
      </c>
      <c r="N8" s="254">
        <v>297290</v>
      </c>
      <c r="O8" s="255">
        <v>2.9588098516056687</v>
      </c>
    </row>
    <row r="9" spans="1:15" s="241" customFormat="1" ht="22.15" customHeight="1">
      <c r="A9" s="412"/>
      <c r="B9" s="262"/>
      <c r="C9" s="263"/>
      <c r="D9" s="264"/>
      <c r="E9" s="264"/>
      <c r="F9" s="265"/>
      <c r="G9" s="266"/>
      <c r="H9" s="232"/>
      <c r="I9" s="232"/>
      <c r="J9" s="412"/>
      <c r="K9" s="267" t="s">
        <v>238</v>
      </c>
      <c r="L9" s="268">
        <v>2791487</v>
      </c>
      <c r="M9" s="269">
        <v>28.318140138267019</v>
      </c>
      <c r="N9" s="270">
        <v>2909878</v>
      </c>
      <c r="O9" s="271">
        <v>28.960865462580642</v>
      </c>
    </row>
    <row r="10" spans="1:15" s="241" customFormat="1" ht="30.75" customHeight="1">
      <c r="A10" s="412"/>
      <c r="B10" s="423" t="s">
        <v>239</v>
      </c>
      <c r="C10" s="272" t="s">
        <v>240</v>
      </c>
      <c r="D10" s="273">
        <v>4987658</v>
      </c>
      <c r="E10" s="365">
        <v>4853340</v>
      </c>
      <c r="F10" s="370"/>
      <c r="G10" s="274">
        <f t="shared" ref="G10:G15" si="2">IFERROR(((E10-D10)/D10)*100,"")</f>
        <v>-2.6930074195143292</v>
      </c>
      <c r="H10" s="232"/>
      <c r="I10" s="232"/>
      <c r="J10" s="414"/>
      <c r="K10" s="275" t="s">
        <v>241</v>
      </c>
      <c r="L10" s="276"/>
      <c r="M10" s="276"/>
      <c r="N10" s="277"/>
      <c r="O10" s="278"/>
    </row>
    <row r="11" spans="1:15" s="241" customFormat="1" ht="22.15" customHeight="1">
      <c r="A11" s="412"/>
      <c r="B11" s="424"/>
      <c r="C11" s="279" t="s">
        <v>242</v>
      </c>
      <c r="D11" s="248">
        <v>3838708</v>
      </c>
      <c r="E11" s="363">
        <v>3735867</v>
      </c>
      <c r="F11" s="249">
        <f>E11/E$10*100</f>
        <v>76.975175858274923</v>
      </c>
      <c r="G11" s="250">
        <f t="shared" si="2"/>
        <v>-2.679052431182575</v>
      </c>
      <c r="H11" s="232"/>
      <c r="I11" s="232"/>
      <c r="J11" s="280"/>
    </row>
    <row r="12" spans="1:15" s="241" customFormat="1" ht="22.15" customHeight="1">
      <c r="A12" s="412"/>
      <c r="B12" s="424"/>
      <c r="C12" s="263" t="s">
        <v>243</v>
      </c>
      <c r="D12" s="248">
        <v>960040</v>
      </c>
      <c r="E12" s="363">
        <v>930773</v>
      </c>
      <c r="F12" s="249">
        <f t="shared" ref="F12:F14" si="3">E12/E$10*100</f>
        <v>19.177988766498945</v>
      </c>
      <c r="G12" s="250">
        <f t="shared" si="2"/>
        <v>-3.0485188117161783</v>
      </c>
      <c r="H12" s="232"/>
      <c r="I12" s="232"/>
      <c r="J12" s="280"/>
    </row>
    <row r="13" spans="1:15" s="241" customFormat="1" ht="22.15" customHeight="1">
      <c r="A13" s="412"/>
      <c r="B13" s="424"/>
      <c r="C13" s="263" t="s">
        <v>244</v>
      </c>
      <c r="D13" s="248">
        <v>90171</v>
      </c>
      <c r="E13" s="363">
        <v>88726</v>
      </c>
      <c r="F13" s="249">
        <f t="shared" si="3"/>
        <v>1.8281430932100367</v>
      </c>
      <c r="G13" s="250">
        <f t="shared" si="2"/>
        <v>-1.602510785063934</v>
      </c>
      <c r="H13" s="232"/>
      <c r="I13" s="232"/>
      <c r="J13" s="280"/>
    </row>
    <row r="14" spans="1:15" s="237" customFormat="1" ht="22.15" customHeight="1">
      <c r="A14" s="412"/>
      <c r="B14" s="424"/>
      <c r="C14" s="263" t="s">
        <v>245</v>
      </c>
      <c r="D14" s="248">
        <v>98739</v>
      </c>
      <c r="E14" s="363">
        <v>97974</v>
      </c>
      <c r="F14" s="249">
        <f t="shared" si="3"/>
        <v>2.0186922820160964</v>
      </c>
      <c r="G14" s="250">
        <f t="shared" si="2"/>
        <v>-0.77476984778051228</v>
      </c>
      <c r="J14" s="281"/>
    </row>
    <row r="15" spans="1:15" s="241" customFormat="1" ht="22.15" customHeight="1">
      <c r="A15" s="412"/>
      <c r="B15" s="425"/>
      <c r="C15" s="282" t="s">
        <v>246</v>
      </c>
      <c r="D15" s="239">
        <v>626820</v>
      </c>
      <c r="E15" s="362" t="s">
        <v>345</v>
      </c>
      <c r="F15" s="283"/>
      <c r="G15" s="240" t="str">
        <f t="shared" si="2"/>
        <v/>
      </c>
      <c r="H15" s="232"/>
      <c r="I15" s="232"/>
      <c r="J15" s="280"/>
    </row>
    <row r="16" spans="1:15" s="241" customFormat="1" ht="15.75" customHeight="1">
      <c r="A16" s="412"/>
      <c r="B16" s="284"/>
      <c r="C16" s="285"/>
      <c r="D16" s="286"/>
      <c r="E16" s="286"/>
      <c r="F16" s="287"/>
      <c r="G16" s="288"/>
      <c r="H16" s="232"/>
      <c r="I16" s="232"/>
      <c r="J16" s="280"/>
    </row>
    <row r="17" spans="1:15" s="241" customFormat="1" ht="22.15" customHeight="1">
      <c r="A17" s="412"/>
      <c r="B17" s="423" t="s">
        <v>247</v>
      </c>
      <c r="C17" s="282" t="s">
        <v>248</v>
      </c>
      <c r="D17" s="239">
        <v>3838708</v>
      </c>
      <c r="E17" s="362">
        <v>3735867</v>
      </c>
      <c r="F17" s="370"/>
      <c r="G17" s="240">
        <f>IFERROR(((E17-D17)/D17)*100,"")</f>
        <v>-2.679052431182575</v>
      </c>
      <c r="H17" s="232"/>
      <c r="I17" s="232"/>
      <c r="J17" s="280"/>
      <c r="K17" s="289"/>
      <c r="L17" s="290"/>
      <c r="M17" s="291"/>
      <c r="N17" s="291"/>
    </row>
    <row r="18" spans="1:15" s="241" customFormat="1" ht="22.15" customHeight="1">
      <c r="A18" s="412"/>
      <c r="B18" s="424"/>
      <c r="C18" s="439" t="s">
        <v>249</v>
      </c>
      <c r="D18" s="440"/>
      <c r="E18" s="440"/>
      <c r="F18" s="440"/>
      <c r="G18" s="441"/>
      <c r="H18" s="232"/>
      <c r="I18" s="232"/>
      <c r="J18" s="442" t="s">
        <v>250</v>
      </c>
      <c r="K18" s="292">
        <v>2018</v>
      </c>
      <c r="L18" s="293" t="s">
        <v>222</v>
      </c>
      <c r="M18" s="294" t="s">
        <v>223</v>
      </c>
    </row>
    <row r="19" spans="1:15" s="241" customFormat="1" ht="22.15" customHeight="1">
      <c r="A19" s="412"/>
      <c r="B19" s="424"/>
      <c r="C19" s="295" t="s">
        <v>251</v>
      </c>
      <c r="D19" s="248">
        <v>353291</v>
      </c>
      <c r="E19" s="363">
        <v>322110</v>
      </c>
      <c r="F19" s="249">
        <f>E19/E$17*100</f>
        <v>8.6220949514530361</v>
      </c>
      <c r="G19" s="250">
        <f t="shared" ref="G19:G76" si="4">IFERROR(((E19-D19)/D19)*100,"")</f>
        <v>-8.82586875974763</v>
      </c>
      <c r="H19" s="232"/>
      <c r="I19" s="232"/>
      <c r="J19" s="443"/>
      <c r="K19" s="296" t="s">
        <v>252</v>
      </c>
      <c r="L19" s="297">
        <v>8910221</v>
      </c>
      <c r="M19" s="298">
        <f>SUM(M20:M28)</f>
        <v>99.99999551077353</v>
      </c>
      <c r="N19" s="237"/>
      <c r="O19" s="237"/>
    </row>
    <row r="20" spans="1:15" s="241" customFormat="1" ht="22.15" customHeight="1">
      <c r="A20" s="412"/>
      <c r="B20" s="424"/>
      <c r="C20" s="295" t="s">
        <v>234</v>
      </c>
      <c r="D20" s="248">
        <v>823120</v>
      </c>
      <c r="E20" s="363">
        <v>824230</v>
      </c>
      <c r="F20" s="249">
        <f t="shared" ref="F20:F26" si="5">E20/E$17*100</f>
        <v>22.062616254807786</v>
      </c>
      <c r="G20" s="250">
        <f t="shared" si="4"/>
        <v>0.13485275536981242</v>
      </c>
      <c r="H20" s="232"/>
      <c r="I20" s="232"/>
      <c r="J20" s="443"/>
      <c r="K20" s="299" t="s">
        <v>253</v>
      </c>
      <c r="L20" s="252">
        <v>465081</v>
      </c>
      <c r="M20" s="255">
        <f t="shared" ref="M20:M28" si="6">(L20/$L$19)*100</f>
        <v>5.2196348440740135</v>
      </c>
    </row>
    <row r="21" spans="1:15" s="241" customFormat="1" ht="22.15" customHeight="1">
      <c r="A21" s="412"/>
      <c r="B21" s="424"/>
      <c r="C21" s="295" t="s">
        <v>236</v>
      </c>
      <c r="D21" s="248">
        <v>2662297</v>
      </c>
      <c r="E21" s="363">
        <v>2589527</v>
      </c>
      <c r="F21" s="249">
        <f t="shared" si="5"/>
        <v>69.315288793739185</v>
      </c>
      <c r="G21" s="250">
        <f t="shared" si="4"/>
        <v>-2.733353942103379</v>
      </c>
      <c r="H21" s="232"/>
      <c r="I21" s="232"/>
      <c r="J21" s="443"/>
      <c r="K21" s="300" t="s">
        <v>254</v>
      </c>
      <c r="L21" s="252">
        <v>2326606</v>
      </c>
      <c r="M21" s="255">
        <f t="shared" si="6"/>
        <v>26.111653122857447</v>
      </c>
    </row>
    <row r="22" spans="1:15" s="241" customFormat="1" ht="22.15" customHeight="1">
      <c r="A22" s="412"/>
      <c r="B22" s="424"/>
      <c r="C22" s="426" t="s">
        <v>255</v>
      </c>
      <c r="D22" s="427"/>
      <c r="E22" s="427"/>
      <c r="F22" s="427"/>
      <c r="G22" s="428"/>
      <c r="H22" s="232"/>
      <c r="I22" s="232"/>
      <c r="J22" s="443"/>
      <c r="K22" s="295" t="s">
        <v>256</v>
      </c>
      <c r="L22" s="252">
        <v>570146</v>
      </c>
      <c r="M22" s="255">
        <f t="shared" si="6"/>
        <v>6.398786292730561</v>
      </c>
    </row>
    <row r="23" spans="1:15" s="241" customFormat="1" ht="22.15" customHeight="1">
      <c r="A23" s="412"/>
      <c r="B23" s="424"/>
      <c r="C23" s="295" t="s">
        <v>257</v>
      </c>
      <c r="D23" s="248">
        <v>1007264</v>
      </c>
      <c r="E23" s="363">
        <v>816960</v>
      </c>
      <c r="F23" s="249">
        <f t="shared" si="5"/>
        <v>21.868016179376834</v>
      </c>
      <c r="G23" s="250">
        <f t="shared" si="4"/>
        <v>-18.893160085141535</v>
      </c>
      <c r="H23" s="232"/>
      <c r="I23" s="232"/>
      <c r="J23" s="443"/>
      <c r="K23" s="295" t="s">
        <v>258</v>
      </c>
      <c r="L23" s="252">
        <v>715981</v>
      </c>
      <c r="M23" s="255">
        <f t="shared" si="6"/>
        <v>8.0355021497222126</v>
      </c>
    </row>
    <row r="24" spans="1:15" s="237" customFormat="1" ht="22.15" customHeight="1">
      <c r="A24" s="412"/>
      <c r="B24" s="424"/>
      <c r="C24" s="295" t="s">
        <v>259</v>
      </c>
      <c r="D24" s="248">
        <v>15719</v>
      </c>
      <c r="E24" s="363">
        <v>13896</v>
      </c>
      <c r="F24" s="249">
        <f t="shared" si="5"/>
        <v>0.37196184981960012</v>
      </c>
      <c r="G24" s="250">
        <f t="shared" si="4"/>
        <v>-11.597429861950506</v>
      </c>
      <c r="J24" s="443"/>
      <c r="K24" s="295" t="s">
        <v>260</v>
      </c>
      <c r="L24" s="252">
        <v>3485210</v>
      </c>
      <c r="M24" s="255">
        <f t="shared" si="6"/>
        <v>39.114742496286006</v>
      </c>
      <c r="N24" s="241"/>
      <c r="O24" s="241"/>
    </row>
    <row r="25" spans="1:15" s="241" customFormat="1" ht="22.15" customHeight="1">
      <c r="A25" s="412"/>
      <c r="B25" s="424"/>
      <c r="C25" s="295" t="s">
        <v>261</v>
      </c>
      <c r="D25" s="248">
        <v>855767</v>
      </c>
      <c r="E25" s="363">
        <v>893550</v>
      </c>
      <c r="F25" s="249">
        <f t="shared" si="5"/>
        <v>23.918142696193414</v>
      </c>
      <c r="G25" s="250">
        <f t="shared" si="4"/>
        <v>4.4151036438656783</v>
      </c>
      <c r="H25" s="232"/>
      <c r="I25" s="232"/>
      <c r="J25" s="443"/>
      <c r="K25" s="295" t="s">
        <v>262</v>
      </c>
      <c r="L25" s="252">
        <v>1107515.3999999999</v>
      </c>
      <c r="M25" s="255">
        <f t="shared" si="6"/>
        <v>12.429718634363839</v>
      </c>
    </row>
    <row r="26" spans="1:15" s="241" customFormat="1" ht="22.15" customHeight="1">
      <c r="A26" s="412"/>
      <c r="B26" s="425"/>
      <c r="C26" s="301" t="s">
        <v>263</v>
      </c>
      <c r="D26" s="259">
        <v>1959958</v>
      </c>
      <c r="E26" s="364">
        <v>2011460</v>
      </c>
      <c r="F26" s="260">
        <f t="shared" si="5"/>
        <v>53.841852507061951</v>
      </c>
      <c r="G26" s="261">
        <f t="shared" si="4"/>
        <v>2.6277093692824027</v>
      </c>
      <c r="H26" s="232"/>
      <c r="I26" s="232"/>
      <c r="J26" s="443"/>
      <c r="K26" s="302" t="s">
        <v>264</v>
      </c>
      <c r="L26" s="252">
        <v>59416.4</v>
      </c>
      <c r="M26" s="255">
        <f t="shared" si="6"/>
        <v>0.66683418963457808</v>
      </c>
    </row>
    <row r="27" spans="1:15" s="241" customFormat="1" ht="22.15" customHeight="1">
      <c r="A27" s="412"/>
      <c r="B27" s="303"/>
      <c r="C27" s="263"/>
      <c r="D27" s="264"/>
      <c r="E27" s="264"/>
      <c r="F27" s="265"/>
      <c r="G27" s="266"/>
      <c r="H27" s="232"/>
      <c r="I27" s="232"/>
      <c r="J27" s="443"/>
      <c r="K27" s="295" t="s">
        <v>265</v>
      </c>
      <c r="L27" s="252">
        <v>26451.4</v>
      </c>
      <c r="M27" s="255">
        <f t="shared" si="6"/>
        <v>0.29686581286816566</v>
      </c>
    </row>
    <row r="28" spans="1:15" s="241" customFormat="1" ht="22.15" customHeight="1">
      <c r="A28" s="412"/>
      <c r="B28" s="423" t="s">
        <v>266</v>
      </c>
      <c r="C28" s="304" t="s">
        <v>267</v>
      </c>
      <c r="D28" s="239">
        <v>843477</v>
      </c>
      <c r="E28" s="362">
        <v>744506</v>
      </c>
      <c r="F28" s="371"/>
      <c r="G28" s="240">
        <f t="shared" si="4"/>
        <v>-11.733692797788203</v>
      </c>
      <c r="H28" s="232"/>
      <c r="I28" s="232"/>
      <c r="J28" s="443"/>
      <c r="K28" s="301" t="s">
        <v>268</v>
      </c>
      <c r="L28" s="268">
        <v>153813.4</v>
      </c>
      <c r="M28" s="271">
        <f t="shared" si="6"/>
        <v>1.7262579682367023</v>
      </c>
    </row>
    <row r="29" spans="1:15" s="241" customFormat="1" ht="22.15" customHeight="1">
      <c r="A29" s="412"/>
      <c r="B29" s="424"/>
      <c r="C29" s="256" t="s">
        <v>269</v>
      </c>
      <c r="D29" s="248">
        <v>234530</v>
      </c>
      <c r="E29" s="363">
        <v>193537</v>
      </c>
      <c r="F29" s="249">
        <f>E29/E$28*100</f>
        <v>25.995357995771695</v>
      </c>
      <c r="G29" s="250">
        <f t="shared" si="4"/>
        <v>-17.478787361957959</v>
      </c>
      <c r="H29" s="232"/>
      <c r="I29" s="232"/>
      <c r="J29" s="444"/>
      <c r="K29" s="305" t="s">
        <v>270</v>
      </c>
      <c r="L29" s="306"/>
      <c r="M29" s="307"/>
      <c r="N29" s="237"/>
      <c r="O29" s="237"/>
    </row>
    <row r="30" spans="1:15" s="241" customFormat="1" ht="22.15" customHeight="1">
      <c r="A30" s="412"/>
      <c r="B30" s="424"/>
      <c r="C30" s="256" t="s">
        <v>271</v>
      </c>
      <c r="D30" s="248">
        <v>18666</v>
      </c>
      <c r="E30" s="363">
        <v>25262</v>
      </c>
      <c r="F30" s="249">
        <f t="shared" ref="F30:F38" si="7">E30/E$28*100</f>
        <v>3.3931224194297962</v>
      </c>
      <c r="G30" s="250">
        <f t="shared" si="4"/>
        <v>35.336976320582878</v>
      </c>
      <c r="H30" s="232"/>
      <c r="I30" s="232"/>
      <c r="J30" s="232"/>
      <c r="K30" s="232"/>
      <c r="L30" s="232"/>
      <c r="M30" s="232"/>
      <c r="N30" s="232"/>
      <c r="O30" s="232"/>
    </row>
    <row r="31" spans="1:15" s="241" customFormat="1" ht="22.15" customHeight="1">
      <c r="A31" s="412"/>
      <c r="B31" s="424"/>
      <c r="C31" s="247" t="s">
        <v>272</v>
      </c>
      <c r="D31" s="248">
        <v>105802</v>
      </c>
      <c r="E31" s="363">
        <v>51840</v>
      </c>
      <c r="F31" s="249">
        <f t="shared" si="7"/>
        <v>6.9630063424606385</v>
      </c>
      <c r="G31" s="250">
        <f t="shared" si="4"/>
        <v>-51.002816581917166</v>
      </c>
      <c r="H31" s="232"/>
      <c r="I31" s="232"/>
      <c r="J31" s="232"/>
      <c r="K31" s="232"/>
      <c r="L31" s="232"/>
      <c r="M31" s="232"/>
      <c r="N31" s="232"/>
      <c r="O31" s="232"/>
    </row>
    <row r="32" spans="1:15" s="241" customFormat="1" ht="22.15" customHeight="1">
      <c r="A32" s="412"/>
      <c r="B32" s="424"/>
      <c r="C32" s="256" t="s">
        <v>273</v>
      </c>
      <c r="D32" s="248">
        <v>406264</v>
      </c>
      <c r="E32" s="363">
        <v>393916</v>
      </c>
      <c r="F32" s="249">
        <f t="shared" si="7"/>
        <v>52.909714629566452</v>
      </c>
      <c r="G32" s="250">
        <f t="shared" si="4"/>
        <v>-3.0394029498060373</v>
      </c>
      <c r="H32" s="232"/>
      <c r="I32" s="232"/>
      <c r="J32" s="232"/>
      <c r="K32" s="232"/>
      <c r="L32" s="232"/>
      <c r="M32" s="232"/>
      <c r="N32" s="232"/>
      <c r="O32" s="232"/>
    </row>
    <row r="33" spans="1:15" s="237" customFormat="1" ht="22.15" customHeight="1">
      <c r="A33" s="412"/>
      <c r="B33" s="424"/>
      <c r="C33" s="256" t="s">
        <v>274</v>
      </c>
      <c r="D33" s="248">
        <v>12586</v>
      </c>
      <c r="E33" s="363">
        <v>9627</v>
      </c>
      <c r="F33" s="249">
        <f t="shared" si="7"/>
        <v>1.293072184777557</v>
      </c>
      <c r="G33" s="250">
        <f t="shared" si="4"/>
        <v>-23.510249483553157</v>
      </c>
      <c r="K33" s="232"/>
      <c r="L33" s="232"/>
      <c r="M33" s="232"/>
      <c r="N33" s="232"/>
      <c r="O33" s="232"/>
    </row>
    <row r="34" spans="1:15" s="241" customFormat="1" ht="22.15" customHeight="1">
      <c r="A34" s="412"/>
      <c r="B34" s="424"/>
      <c r="C34" s="256" t="s">
        <v>275</v>
      </c>
      <c r="D34" s="248"/>
      <c r="E34" s="363"/>
      <c r="F34" s="249">
        <f t="shared" si="7"/>
        <v>0</v>
      </c>
      <c r="G34" s="250" t="str">
        <f t="shared" si="4"/>
        <v/>
      </c>
      <c r="H34" s="232"/>
      <c r="I34" s="232"/>
      <c r="J34" s="232"/>
      <c r="K34" s="232"/>
      <c r="L34" s="232"/>
      <c r="M34" s="232"/>
      <c r="N34" s="232"/>
      <c r="O34" s="232"/>
    </row>
    <row r="35" spans="1:15" s="241" customFormat="1" ht="22.15" customHeight="1">
      <c r="A35" s="412"/>
      <c r="B35" s="424"/>
      <c r="C35" s="256" t="s">
        <v>276</v>
      </c>
      <c r="D35" s="248">
        <v>10507</v>
      </c>
      <c r="E35" s="363">
        <v>6624</v>
      </c>
      <c r="F35" s="249">
        <f t="shared" si="7"/>
        <v>0.88971747709219262</v>
      </c>
      <c r="G35" s="250">
        <f t="shared" si="4"/>
        <v>-36.956314837727227</v>
      </c>
      <c r="H35" s="232"/>
      <c r="I35" s="232"/>
      <c r="J35" s="232"/>
      <c r="K35" s="232"/>
      <c r="L35" s="232"/>
      <c r="M35" s="232"/>
      <c r="N35" s="232"/>
      <c r="O35" s="232"/>
    </row>
    <row r="36" spans="1:15" s="241" customFormat="1" ht="22.15" customHeight="1">
      <c r="A36" s="412"/>
      <c r="B36" s="424"/>
      <c r="C36" s="256" t="s">
        <v>277</v>
      </c>
      <c r="D36" s="248">
        <v>50509</v>
      </c>
      <c r="E36" s="363">
        <v>56900</v>
      </c>
      <c r="F36" s="249">
        <f t="shared" si="7"/>
        <v>7.6426516374616185</v>
      </c>
      <c r="G36" s="250">
        <f t="shared" si="4"/>
        <v>12.653190520501298</v>
      </c>
      <c r="H36" s="232"/>
      <c r="I36" s="232"/>
      <c r="J36" s="232"/>
      <c r="K36" s="232"/>
      <c r="L36" s="232"/>
      <c r="M36" s="232"/>
      <c r="N36" s="232"/>
      <c r="O36" s="232"/>
    </row>
    <row r="37" spans="1:15" s="241" customFormat="1" ht="22.15" customHeight="1">
      <c r="A37" s="412"/>
      <c r="B37" s="424"/>
      <c r="C37" s="256" t="s">
        <v>278</v>
      </c>
      <c r="D37" s="248">
        <v>1828</v>
      </c>
      <c r="E37" s="363">
        <v>2565</v>
      </c>
      <c r="F37" s="249">
        <f t="shared" si="7"/>
        <v>0.344523751319667</v>
      </c>
      <c r="G37" s="250">
        <f t="shared" si="4"/>
        <v>40.317286652078778</v>
      </c>
      <c r="H37" s="232"/>
      <c r="I37" s="232"/>
      <c r="J37" s="232"/>
      <c r="K37" s="237"/>
      <c r="L37" s="237"/>
      <c r="M37" s="237"/>
      <c r="N37" s="232"/>
      <c r="O37" s="232"/>
    </row>
    <row r="38" spans="1:15" s="241" customFormat="1" ht="22.15" customHeight="1">
      <c r="A38" s="412"/>
      <c r="B38" s="424"/>
      <c r="C38" s="256" t="s">
        <v>279</v>
      </c>
      <c r="D38" s="248">
        <v>2786</v>
      </c>
      <c r="E38" s="363">
        <v>4236</v>
      </c>
      <c r="F38" s="249">
        <f t="shared" si="7"/>
        <v>0.56896787937236237</v>
      </c>
      <c r="G38" s="250">
        <f t="shared" si="4"/>
        <v>52.045944005743003</v>
      </c>
      <c r="H38" s="232"/>
      <c r="I38" s="232"/>
      <c r="J38" s="232"/>
      <c r="K38" s="232"/>
      <c r="L38" s="232"/>
      <c r="M38" s="232"/>
      <c r="N38" s="237"/>
      <c r="O38" s="237"/>
    </row>
    <row r="39" spans="1:15" s="241" customFormat="1" ht="22.15" customHeight="1">
      <c r="A39" s="412"/>
      <c r="B39" s="424"/>
      <c r="C39" s="238" t="s">
        <v>280</v>
      </c>
      <c r="D39" s="239">
        <v>224368</v>
      </c>
      <c r="E39" s="362">
        <v>140604</v>
      </c>
      <c r="F39" s="370"/>
      <c r="G39" s="240">
        <f t="shared" si="4"/>
        <v>-37.333309562861018</v>
      </c>
      <c r="H39" s="232"/>
      <c r="I39" s="232"/>
      <c r="J39" s="232"/>
      <c r="K39" s="232"/>
      <c r="L39" s="232"/>
      <c r="M39" s="232"/>
      <c r="N39" s="232"/>
      <c r="O39" s="232"/>
    </row>
    <row r="40" spans="1:15" s="241" customFormat="1" ht="22.15" customHeight="1">
      <c r="A40" s="412"/>
      <c r="B40" s="424"/>
      <c r="C40" s="308" t="s">
        <v>281</v>
      </c>
      <c r="D40" s="309">
        <v>855767</v>
      </c>
      <c r="E40" s="366">
        <v>893550</v>
      </c>
      <c r="F40" s="372"/>
      <c r="G40" s="310">
        <f t="shared" si="4"/>
        <v>4.4151036438656783</v>
      </c>
      <c r="H40" s="232"/>
      <c r="I40" s="232"/>
      <c r="J40" s="232"/>
      <c r="K40" s="232"/>
      <c r="L40" s="232"/>
      <c r="M40" s="232"/>
      <c r="N40" s="232"/>
      <c r="O40" s="232"/>
    </row>
    <row r="41" spans="1:15" s="241" customFormat="1" ht="22.15" customHeight="1">
      <c r="A41" s="412"/>
      <c r="B41" s="424"/>
      <c r="C41" s="256" t="s">
        <v>282</v>
      </c>
      <c r="D41" s="248">
        <v>51292</v>
      </c>
      <c r="E41" s="363">
        <v>53080</v>
      </c>
      <c r="F41" s="249">
        <f>E41/E$40*100</f>
        <v>5.9403502881763748</v>
      </c>
      <c r="G41" s="250">
        <f t="shared" si="4"/>
        <v>3.4859237307962254</v>
      </c>
      <c r="H41" s="232"/>
      <c r="I41" s="232"/>
      <c r="J41" s="232"/>
      <c r="K41" s="232"/>
      <c r="L41" s="232"/>
      <c r="M41" s="232"/>
      <c r="N41" s="232"/>
      <c r="O41" s="232"/>
    </row>
    <row r="42" spans="1:15" s="241" customFormat="1" ht="22.15" customHeight="1">
      <c r="A42" s="412"/>
      <c r="B42" s="424"/>
      <c r="C42" s="256" t="s">
        <v>283</v>
      </c>
      <c r="D42" s="248">
        <v>19146</v>
      </c>
      <c r="E42" s="363">
        <v>18221</v>
      </c>
      <c r="F42" s="249">
        <f t="shared" ref="F42:F47" si="8">E42/E$40*100</f>
        <v>2.0391696043869958</v>
      </c>
      <c r="G42" s="250">
        <f t="shared" si="4"/>
        <v>-4.8312963543298864</v>
      </c>
      <c r="H42" s="232"/>
      <c r="I42" s="232"/>
      <c r="J42" s="232"/>
      <c r="K42" s="232"/>
      <c r="L42" s="232"/>
      <c r="M42" s="232"/>
      <c r="N42" s="232"/>
      <c r="O42" s="232"/>
    </row>
    <row r="43" spans="1:15" s="241" customFormat="1" ht="22.15" customHeight="1">
      <c r="A43" s="412"/>
      <c r="B43" s="424"/>
      <c r="C43" s="256" t="s">
        <v>284</v>
      </c>
      <c r="D43" s="248">
        <v>6145</v>
      </c>
      <c r="E43" s="363">
        <v>12006</v>
      </c>
      <c r="F43" s="249">
        <f t="shared" si="8"/>
        <v>1.3436293436293436</v>
      </c>
      <c r="G43" s="250">
        <f t="shared" si="4"/>
        <v>95.378356387306752</v>
      </c>
      <c r="H43" s="232"/>
      <c r="I43" s="232"/>
      <c r="J43" s="232"/>
      <c r="K43" s="232"/>
      <c r="L43" s="232"/>
      <c r="M43" s="232"/>
      <c r="N43" s="232"/>
      <c r="O43" s="232"/>
    </row>
    <row r="44" spans="1:15" s="241" customFormat="1" ht="22.15" customHeight="1">
      <c r="A44" s="412"/>
      <c r="B44" s="424"/>
      <c r="C44" s="256" t="s">
        <v>285</v>
      </c>
      <c r="D44" s="248">
        <v>228487</v>
      </c>
      <c r="E44" s="363">
        <v>253430</v>
      </c>
      <c r="F44" s="249">
        <f t="shared" si="8"/>
        <v>28.362150970846621</v>
      </c>
      <c r="G44" s="250">
        <f t="shared" si="4"/>
        <v>10.916594817210608</v>
      </c>
      <c r="H44" s="232"/>
      <c r="I44" s="232"/>
      <c r="J44" s="232"/>
      <c r="K44" s="232"/>
      <c r="L44" s="232"/>
      <c r="M44" s="232"/>
      <c r="N44" s="232"/>
      <c r="O44" s="232"/>
    </row>
    <row r="45" spans="1:15" s="241" customFormat="1" ht="22.15" customHeight="1">
      <c r="A45" s="412"/>
      <c r="B45" s="424"/>
      <c r="C45" s="256" t="s">
        <v>286</v>
      </c>
      <c r="D45" s="248">
        <v>377234</v>
      </c>
      <c r="E45" s="363">
        <v>376428</v>
      </c>
      <c r="F45" s="249">
        <f t="shared" si="8"/>
        <v>42.127245257680038</v>
      </c>
      <c r="G45" s="250">
        <f t="shared" si="4"/>
        <v>-0.21366048659452755</v>
      </c>
      <c r="H45" s="232"/>
      <c r="I45" s="232"/>
      <c r="J45" s="232"/>
      <c r="K45" s="232"/>
      <c r="L45" s="232"/>
      <c r="M45" s="232"/>
      <c r="N45" s="232"/>
      <c r="O45" s="232"/>
    </row>
    <row r="46" spans="1:15" s="241" customFormat="1" ht="22.15" customHeight="1">
      <c r="A46" s="412"/>
      <c r="B46" s="424"/>
      <c r="C46" s="256" t="s">
        <v>287</v>
      </c>
      <c r="D46" s="248">
        <v>171111</v>
      </c>
      <c r="E46" s="363">
        <v>178599</v>
      </c>
      <c r="F46" s="249">
        <f t="shared" si="8"/>
        <v>19.987577639751553</v>
      </c>
      <c r="G46" s="250">
        <f t="shared" si="4"/>
        <v>4.3761067377316474</v>
      </c>
      <c r="H46" s="232"/>
      <c r="I46" s="232"/>
      <c r="J46" s="232"/>
      <c r="K46" s="232"/>
      <c r="L46" s="232"/>
      <c r="M46" s="232"/>
      <c r="N46" s="232"/>
      <c r="O46" s="232"/>
    </row>
    <row r="47" spans="1:15" s="241" customFormat="1" ht="22.15" customHeight="1">
      <c r="A47" s="412"/>
      <c r="B47" s="424"/>
      <c r="C47" s="258" t="s">
        <v>288</v>
      </c>
      <c r="D47" s="259">
        <v>2351</v>
      </c>
      <c r="E47" s="364">
        <v>1786</v>
      </c>
      <c r="F47" s="260">
        <f t="shared" si="8"/>
        <v>0.19987689552906943</v>
      </c>
      <c r="G47" s="261">
        <f t="shared" si="4"/>
        <v>-24.032326669502339</v>
      </c>
      <c r="H47" s="232"/>
      <c r="I47" s="232"/>
      <c r="J47" s="232"/>
      <c r="K47" s="232"/>
      <c r="L47" s="232"/>
      <c r="M47" s="232"/>
      <c r="N47" s="232"/>
      <c r="O47" s="232"/>
    </row>
    <row r="48" spans="1:15" s="241" customFormat="1" ht="35.25" customHeight="1">
      <c r="A48" s="412"/>
      <c r="B48" s="425"/>
      <c r="C48" s="311" t="s">
        <v>289</v>
      </c>
      <c r="D48" s="309">
        <v>2003795</v>
      </c>
      <c r="E48" s="366">
        <v>2095022</v>
      </c>
      <c r="F48" s="372"/>
      <c r="G48" s="310">
        <f t="shared" si="4"/>
        <v>4.5527112304402397</v>
      </c>
      <c r="H48" s="232"/>
      <c r="I48" s="232"/>
      <c r="J48" s="232"/>
      <c r="K48" s="232"/>
      <c r="L48" s="232"/>
      <c r="M48" s="232"/>
      <c r="N48" s="232"/>
      <c r="O48" s="232"/>
    </row>
    <row r="49" spans="1:15" s="241" customFormat="1" ht="12" customHeight="1">
      <c r="A49" s="413"/>
      <c r="B49" s="312"/>
      <c r="C49" s="285"/>
      <c r="D49" s="313"/>
      <c r="E49" s="313"/>
      <c r="F49" s="314"/>
      <c r="G49" s="315"/>
      <c r="H49" s="232"/>
      <c r="I49" s="232"/>
      <c r="J49" s="232"/>
      <c r="K49" s="232"/>
      <c r="L49" s="232"/>
      <c r="M49" s="232"/>
      <c r="N49" s="232"/>
      <c r="O49" s="232"/>
    </row>
    <row r="50" spans="1:15" s="241" customFormat="1" ht="22.15" customHeight="1">
      <c r="A50" s="412"/>
      <c r="B50" s="423" t="s">
        <v>290</v>
      </c>
      <c r="C50" s="238" t="s">
        <v>291</v>
      </c>
      <c r="D50" s="239">
        <v>293236</v>
      </c>
      <c r="E50" s="362">
        <v>293747</v>
      </c>
      <c r="F50" s="370"/>
      <c r="G50" s="240">
        <f t="shared" si="4"/>
        <v>0.17426236887694554</v>
      </c>
      <c r="H50" s="232"/>
      <c r="I50" s="232"/>
      <c r="J50" s="232"/>
      <c r="K50" s="232"/>
      <c r="L50" s="232"/>
      <c r="M50" s="232"/>
      <c r="N50" s="232"/>
      <c r="O50" s="232"/>
    </row>
    <row r="51" spans="1:15" s="241" customFormat="1" ht="22.15" customHeight="1">
      <c r="A51" s="412"/>
      <c r="B51" s="424"/>
      <c r="C51" s="426" t="s">
        <v>292</v>
      </c>
      <c r="D51" s="427"/>
      <c r="E51" s="427"/>
      <c r="F51" s="427"/>
      <c r="G51" s="428"/>
      <c r="H51" s="232"/>
      <c r="I51" s="232"/>
      <c r="J51" s="232"/>
      <c r="K51" s="232"/>
      <c r="L51" s="232"/>
      <c r="M51" s="232"/>
      <c r="N51" s="232"/>
      <c r="O51" s="232"/>
    </row>
    <row r="52" spans="1:15" s="241" customFormat="1" ht="22.15" customHeight="1">
      <c r="A52" s="412"/>
      <c r="B52" s="424"/>
      <c r="C52" s="256" t="s">
        <v>293</v>
      </c>
      <c r="D52" s="248">
        <v>196990</v>
      </c>
      <c r="E52" s="363">
        <v>182536</v>
      </c>
      <c r="F52" s="249">
        <f>E52/E$50*100</f>
        <v>62.140549520505736</v>
      </c>
      <c r="G52" s="250">
        <f t="shared" si="4"/>
        <v>-7.3374282958525816</v>
      </c>
      <c r="H52" s="232"/>
      <c r="I52" s="232"/>
      <c r="J52" s="232"/>
      <c r="K52" s="232"/>
      <c r="L52" s="232"/>
      <c r="M52" s="232"/>
      <c r="N52" s="232"/>
      <c r="O52" s="232"/>
    </row>
    <row r="53" spans="1:15" s="241" customFormat="1" ht="22.15" customHeight="1">
      <c r="A53" s="412"/>
      <c r="B53" s="424"/>
      <c r="C53" s="367" t="s">
        <v>294</v>
      </c>
      <c r="D53" s="248">
        <v>109949</v>
      </c>
      <c r="E53" s="363">
        <v>99686</v>
      </c>
      <c r="F53" s="249">
        <f t="shared" ref="F53:F59" si="9">E53/E$50*100</f>
        <v>33.93600615495648</v>
      </c>
      <c r="G53" s="250">
        <f t="shared" si="4"/>
        <v>-9.3343277337674735</v>
      </c>
      <c r="H53" s="232"/>
      <c r="I53" s="232"/>
      <c r="J53" s="232"/>
      <c r="K53" s="232"/>
      <c r="L53" s="232"/>
      <c r="M53" s="232"/>
      <c r="N53" s="232"/>
      <c r="O53" s="232"/>
    </row>
    <row r="54" spans="1:15" s="241" customFormat="1" ht="22.15" customHeight="1">
      <c r="A54" s="412"/>
      <c r="B54" s="424"/>
      <c r="C54" s="367" t="s">
        <v>346</v>
      </c>
      <c r="D54" s="248">
        <v>57518</v>
      </c>
      <c r="E54" s="363">
        <v>52406</v>
      </c>
      <c r="F54" s="249">
        <f t="shared" si="9"/>
        <v>17.840522626614057</v>
      </c>
      <c r="G54" s="250">
        <f t="shared" si="4"/>
        <v>-8.887652560937445</v>
      </c>
      <c r="H54" s="232"/>
      <c r="I54" s="232"/>
      <c r="J54" s="232"/>
      <c r="K54" s="232"/>
      <c r="L54" s="232"/>
      <c r="M54" s="232"/>
      <c r="N54" s="232"/>
      <c r="O54" s="232"/>
    </row>
    <row r="55" spans="1:15" s="241" customFormat="1" ht="22.15" customHeight="1">
      <c r="A55" s="412"/>
      <c r="B55" s="424"/>
      <c r="C55" s="367" t="s">
        <v>347</v>
      </c>
      <c r="D55" s="248">
        <v>29524</v>
      </c>
      <c r="E55" s="363">
        <v>30444</v>
      </c>
      <c r="F55" s="249">
        <f t="shared" si="9"/>
        <v>10.364020738935206</v>
      </c>
      <c r="G55" s="250">
        <f t="shared" si="4"/>
        <v>3.1161089283294947</v>
      </c>
      <c r="H55" s="232"/>
      <c r="I55" s="232"/>
      <c r="J55" s="232"/>
      <c r="K55" s="232"/>
      <c r="L55" s="232"/>
      <c r="M55" s="232"/>
      <c r="N55" s="232"/>
      <c r="O55" s="232"/>
    </row>
    <row r="56" spans="1:15" s="241" customFormat="1" ht="22.15" customHeight="1">
      <c r="A56" s="412"/>
      <c r="B56" s="424"/>
      <c r="C56" s="256" t="s">
        <v>295</v>
      </c>
      <c r="D56" s="248">
        <v>96246</v>
      </c>
      <c r="E56" s="363">
        <v>111212</v>
      </c>
      <c r="F56" s="249">
        <f t="shared" si="9"/>
        <v>37.859790908502895</v>
      </c>
      <c r="G56" s="250">
        <f t="shared" si="4"/>
        <v>15.549737131932757</v>
      </c>
      <c r="H56" s="232"/>
      <c r="I56" s="232"/>
      <c r="J56" s="232"/>
      <c r="K56" s="232"/>
      <c r="L56" s="232"/>
      <c r="M56" s="232"/>
      <c r="N56" s="232"/>
      <c r="O56" s="232"/>
    </row>
    <row r="57" spans="1:15" s="241" customFormat="1" ht="22.15" customHeight="1">
      <c r="A57" s="412"/>
      <c r="B57" s="424"/>
      <c r="C57" s="368" t="s">
        <v>296</v>
      </c>
      <c r="D57" s="248">
        <v>57110</v>
      </c>
      <c r="E57" s="363">
        <v>65266</v>
      </c>
      <c r="F57" s="249">
        <f t="shared" si="9"/>
        <v>22.218439677681815</v>
      </c>
      <c r="G57" s="250">
        <f t="shared" si="4"/>
        <v>14.281211696725618</v>
      </c>
      <c r="H57" s="232"/>
      <c r="I57" s="232"/>
      <c r="J57" s="232"/>
      <c r="K57" s="232"/>
      <c r="L57" s="232"/>
      <c r="M57" s="232"/>
      <c r="N57" s="232"/>
      <c r="O57" s="232"/>
    </row>
    <row r="58" spans="1:15" s="241" customFormat="1" ht="22.15" customHeight="1">
      <c r="A58" s="412"/>
      <c r="B58" s="424"/>
      <c r="C58" s="368" t="s">
        <v>297</v>
      </c>
      <c r="D58" s="248">
        <v>28990</v>
      </c>
      <c r="E58" s="363">
        <v>29032</v>
      </c>
      <c r="F58" s="249">
        <f t="shared" si="9"/>
        <v>9.8833349787402085</v>
      </c>
      <c r="G58" s="250">
        <f t="shared" si="4"/>
        <v>0.14487754398068298</v>
      </c>
      <c r="H58" s="232"/>
      <c r="I58" s="232"/>
      <c r="J58" s="232"/>
      <c r="K58" s="232"/>
      <c r="L58" s="232"/>
      <c r="M58" s="232"/>
      <c r="N58" s="232"/>
      <c r="O58" s="232"/>
    </row>
    <row r="59" spans="1:15" s="241" customFormat="1" ht="22.15" customHeight="1">
      <c r="A59" s="412"/>
      <c r="B59" s="424"/>
      <c r="C59" s="368" t="s">
        <v>348</v>
      </c>
      <c r="D59" s="248">
        <v>16914</v>
      </c>
      <c r="E59" s="363">
        <v>10146</v>
      </c>
      <c r="F59" s="249">
        <f t="shared" si="9"/>
        <v>3.4539927216277952</v>
      </c>
      <c r="G59" s="250">
        <f t="shared" si="4"/>
        <v>-40.014189428875483</v>
      </c>
      <c r="H59" s="232"/>
      <c r="I59" s="232"/>
      <c r="J59" s="232"/>
      <c r="K59" s="232"/>
      <c r="L59" s="232"/>
      <c r="M59" s="232"/>
      <c r="N59" s="232"/>
      <c r="O59" s="232"/>
    </row>
    <row r="60" spans="1:15" s="241" customFormat="1" ht="22.15" customHeight="1">
      <c r="A60" s="412"/>
      <c r="B60" s="424"/>
      <c r="C60" s="238" t="s">
        <v>298</v>
      </c>
      <c r="D60" s="239">
        <v>599497</v>
      </c>
      <c r="E60" s="362">
        <v>528034</v>
      </c>
      <c r="F60" s="370"/>
      <c r="G60" s="240">
        <f t="shared" si="4"/>
        <v>-11.920493346922504</v>
      </c>
      <c r="H60" s="232"/>
      <c r="I60" s="232"/>
      <c r="J60" s="232"/>
      <c r="K60" s="232"/>
      <c r="L60" s="232"/>
      <c r="M60" s="232"/>
      <c r="N60" s="232"/>
      <c r="O60" s="232"/>
    </row>
    <row r="61" spans="1:15" s="241" customFormat="1" ht="22.15" customHeight="1">
      <c r="A61" s="412"/>
      <c r="B61" s="424"/>
      <c r="C61" s="316" t="s">
        <v>299</v>
      </c>
      <c r="D61" s="239">
        <f>D62+D63</f>
        <v>250615</v>
      </c>
      <c r="E61" s="362">
        <v>222758</v>
      </c>
      <c r="F61" s="370"/>
      <c r="G61" s="240">
        <f t="shared" si="4"/>
        <v>-11.115455978293397</v>
      </c>
      <c r="H61" s="232"/>
      <c r="I61" s="232"/>
      <c r="J61" s="232"/>
      <c r="K61" s="232"/>
      <c r="L61" s="232"/>
      <c r="M61" s="232"/>
      <c r="N61" s="232"/>
      <c r="O61" s="232"/>
    </row>
    <row r="62" spans="1:15" s="241" customFormat="1" ht="22.15" customHeight="1">
      <c r="A62" s="412"/>
      <c r="B62" s="424"/>
      <c r="C62" s="247" t="s">
        <v>300</v>
      </c>
      <c r="D62" s="248">
        <v>168459</v>
      </c>
      <c r="E62" s="363">
        <v>149342</v>
      </c>
      <c r="F62" s="249">
        <f>E62/E$61*100</f>
        <v>67.042261108467486</v>
      </c>
      <c r="G62" s="250">
        <f t="shared" si="4"/>
        <v>-11.348161867279279</v>
      </c>
      <c r="H62" s="232"/>
      <c r="I62" s="232"/>
      <c r="J62" s="232"/>
      <c r="K62" s="232"/>
      <c r="L62" s="232"/>
      <c r="M62" s="232"/>
      <c r="N62" s="232"/>
      <c r="O62" s="232"/>
    </row>
    <row r="63" spans="1:15" s="241" customFormat="1" ht="22.15" customHeight="1">
      <c r="A63" s="412"/>
      <c r="B63" s="424"/>
      <c r="C63" s="256" t="s">
        <v>301</v>
      </c>
      <c r="D63" s="248">
        <v>82156</v>
      </c>
      <c r="E63" s="363">
        <v>73416</v>
      </c>
      <c r="F63" s="249">
        <f>E63/E$61*100</f>
        <v>32.957738891532514</v>
      </c>
      <c r="G63" s="250">
        <f t="shared" si="4"/>
        <v>-10.638297872340425</v>
      </c>
      <c r="H63" s="232"/>
      <c r="I63" s="232"/>
      <c r="J63" s="232"/>
      <c r="K63" s="232"/>
      <c r="L63" s="232"/>
      <c r="M63" s="232"/>
      <c r="N63" s="232"/>
      <c r="O63" s="232"/>
    </row>
    <row r="64" spans="1:15" s="241" customFormat="1" ht="22.15" customHeight="1">
      <c r="A64" s="412"/>
      <c r="B64" s="424"/>
      <c r="C64" s="429" t="s">
        <v>302</v>
      </c>
      <c r="D64" s="430"/>
      <c r="E64" s="430"/>
      <c r="F64" s="430"/>
      <c r="G64" s="431"/>
      <c r="H64" s="232"/>
      <c r="I64" s="232"/>
      <c r="J64" s="232"/>
      <c r="K64" s="232"/>
      <c r="L64" s="232"/>
      <c r="M64" s="232"/>
      <c r="N64" s="232"/>
      <c r="O64" s="232"/>
    </row>
    <row r="65" spans="1:15" s="241" customFormat="1" ht="22.15" customHeight="1">
      <c r="A65" s="412"/>
      <c r="B65" s="424"/>
      <c r="C65" s="247" t="s">
        <v>303</v>
      </c>
      <c r="D65" s="248">
        <v>24151</v>
      </c>
      <c r="E65" s="363">
        <v>17298</v>
      </c>
      <c r="F65" s="249">
        <f>E65/E$61*100</f>
        <v>7.7653776744269569</v>
      </c>
      <c r="G65" s="250">
        <f t="shared" si="4"/>
        <v>-28.375636619601675</v>
      </c>
      <c r="H65" s="232"/>
      <c r="I65" s="232"/>
      <c r="J65" s="232"/>
      <c r="K65" s="232"/>
      <c r="L65" s="232"/>
      <c r="M65" s="232"/>
      <c r="N65" s="232"/>
      <c r="O65" s="232"/>
    </row>
    <row r="66" spans="1:15" s="241" customFormat="1" ht="22.15" customHeight="1">
      <c r="A66" s="412"/>
      <c r="B66" s="424"/>
      <c r="C66" s="247" t="s">
        <v>304</v>
      </c>
      <c r="D66" s="248">
        <v>90767</v>
      </c>
      <c r="E66" s="363">
        <v>81024</v>
      </c>
      <c r="F66" s="249">
        <f t="shared" ref="F66:F67" si="10">E66/E$61*100</f>
        <v>36.373104445182662</v>
      </c>
      <c r="G66" s="250">
        <f t="shared" si="4"/>
        <v>-10.734077362918242</v>
      </c>
      <c r="H66" s="232"/>
      <c r="I66" s="232"/>
      <c r="J66" s="232"/>
      <c r="K66" s="232"/>
      <c r="L66" s="232"/>
      <c r="M66" s="232"/>
      <c r="N66" s="232"/>
      <c r="O66" s="232"/>
    </row>
    <row r="67" spans="1:15" s="241" customFormat="1" ht="22.15" customHeight="1">
      <c r="A67" s="412"/>
      <c r="B67" s="424"/>
      <c r="C67" s="247" t="s">
        <v>305</v>
      </c>
      <c r="D67" s="248">
        <v>135697</v>
      </c>
      <c r="E67" s="363">
        <v>124435</v>
      </c>
      <c r="F67" s="249">
        <f t="shared" si="10"/>
        <v>55.861068962730855</v>
      </c>
      <c r="G67" s="250">
        <f t="shared" si="4"/>
        <v>-8.2993728674915435</v>
      </c>
      <c r="H67" s="232"/>
      <c r="I67" s="232"/>
      <c r="J67" s="232"/>
      <c r="K67" s="232"/>
      <c r="L67" s="232"/>
      <c r="M67" s="232"/>
      <c r="N67" s="232"/>
      <c r="O67" s="232"/>
    </row>
    <row r="68" spans="1:15" s="241" customFormat="1" ht="22.15" customHeight="1">
      <c r="A68" s="412"/>
      <c r="B68" s="424"/>
      <c r="C68" s="432" t="s">
        <v>306</v>
      </c>
      <c r="D68" s="433"/>
      <c r="E68" s="433"/>
      <c r="F68" s="433"/>
      <c r="G68" s="434"/>
      <c r="H68" s="232"/>
      <c r="I68" s="232"/>
      <c r="J68" s="232"/>
      <c r="K68" s="232"/>
      <c r="L68" s="232"/>
      <c r="M68" s="232"/>
      <c r="N68" s="232"/>
      <c r="O68" s="232"/>
    </row>
    <row r="69" spans="1:15" s="241" customFormat="1" ht="22.15" customHeight="1">
      <c r="A69" s="412"/>
      <c r="B69" s="424"/>
      <c r="C69" s="256" t="s">
        <v>307</v>
      </c>
      <c r="D69" s="248">
        <v>26704</v>
      </c>
      <c r="E69" s="363">
        <v>18293</v>
      </c>
      <c r="F69" s="249">
        <f>E69/E$61*100</f>
        <v>8.2120507456522329</v>
      </c>
      <c r="G69" s="250">
        <f t="shared" si="4"/>
        <v>-31.497153984421811</v>
      </c>
      <c r="H69" s="232"/>
      <c r="I69" s="232"/>
      <c r="J69" s="232"/>
      <c r="K69" s="232"/>
      <c r="L69" s="232"/>
      <c r="M69" s="232"/>
      <c r="N69" s="232"/>
      <c r="O69" s="232"/>
    </row>
    <row r="70" spans="1:15" s="241" customFormat="1" ht="22.15" customHeight="1">
      <c r="A70" s="412"/>
      <c r="B70" s="424"/>
      <c r="C70" s="256" t="s">
        <v>308</v>
      </c>
      <c r="D70" s="248">
        <v>174793</v>
      </c>
      <c r="E70" s="363">
        <v>154264</v>
      </c>
      <c r="F70" s="249">
        <f t="shared" ref="F70:F72" si="11">E70/E$61*100</f>
        <v>69.25183382863915</v>
      </c>
      <c r="G70" s="250">
        <f t="shared" si="4"/>
        <v>-11.74474950369866</v>
      </c>
      <c r="H70" s="232"/>
      <c r="I70" s="232"/>
      <c r="J70" s="232"/>
      <c r="K70" s="232"/>
      <c r="L70" s="232"/>
      <c r="M70" s="232"/>
      <c r="N70" s="232"/>
      <c r="O70" s="232"/>
    </row>
    <row r="71" spans="1:15" s="241" customFormat="1" ht="22.15" customHeight="1">
      <c r="A71" s="412"/>
      <c r="B71" s="424"/>
      <c r="C71" s="256" t="s">
        <v>309</v>
      </c>
      <c r="D71" s="248">
        <v>25017</v>
      </c>
      <c r="E71" s="363">
        <v>26069</v>
      </c>
      <c r="F71" s="249">
        <f t="shared" si="11"/>
        <v>11.702834466102226</v>
      </c>
      <c r="G71" s="250">
        <f t="shared" si="4"/>
        <v>4.2051405044569696</v>
      </c>
      <c r="H71" s="232"/>
      <c r="I71" s="232"/>
      <c r="J71" s="232"/>
      <c r="K71" s="232"/>
      <c r="L71" s="232"/>
      <c r="M71" s="232"/>
      <c r="N71" s="232"/>
      <c r="O71" s="232"/>
    </row>
    <row r="72" spans="1:15" s="241" customFormat="1" ht="22.15" customHeight="1">
      <c r="A72" s="412"/>
      <c r="B72" s="424"/>
      <c r="C72" s="256" t="s">
        <v>310</v>
      </c>
      <c r="D72" s="248">
        <v>24101</v>
      </c>
      <c r="E72" s="363">
        <v>24132</v>
      </c>
      <c r="F72" s="249">
        <f t="shared" si="11"/>
        <v>10.833280959606389</v>
      </c>
      <c r="G72" s="250">
        <f t="shared" si="4"/>
        <v>0.12862536824198167</v>
      </c>
      <c r="H72" s="232"/>
      <c r="I72" s="232"/>
      <c r="J72" s="232"/>
      <c r="K72" s="232"/>
      <c r="L72" s="232"/>
      <c r="M72" s="232"/>
      <c r="N72" s="232"/>
      <c r="O72" s="232"/>
    </row>
    <row r="73" spans="1:15" s="241" customFormat="1" ht="22.15" customHeight="1">
      <c r="A73" s="412"/>
      <c r="B73" s="424"/>
      <c r="C73" s="429" t="s">
        <v>311</v>
      </c>
      <c r="D73" s="430"/>
      <c r="E73" s="430"/>
      <c r="F73" s="430"/>
      <c r="G73" s="431"/>
      <c r="H73" s="232"/>
      <c r="I73" s="232"/>
      <c r="J73" s="232"/>
      <c r="K73" s="232"/>
      <c r="L73" s="232"/>
      <c r="M73" s="232"/>
      <c r="N73" s="232"/>
      <c r="O73" s="232"/>
    </row>
    <row r="74" spans="1:15" s="241" customFormat="1" ht="22.15" customHeight="1">
      <c r="A74" s="412"/>
      <c r="B74" s="424"/>
      <c r="C74" s="247" t="s">
        <v>312</v>
      </c>
      <c r="D74" s="248">
        <v>131980</v>
      </c>
      <c r="E74" s="363">
        <v>104676</v>
      </c>
      <c r="F74" s="249">
        <f>E74/E$61*100</f>
        <v>46.990904928218065</v>
      </c>
      <c r="G74" s="250">
        <f t="shared" si="4"/>
        <v>-20.687983027731473</v>
      </c>
      <c r="H74" s="232"/>
      <c r="I74" s="232"/>
      <c r="J74" s="232"/>
      <c r="K74" s="232"/>
      <c r="L74" s="232"/>
      <c r="M74" s="232"/>
      <c r="N74" s="232"/>
      <c r="O74" s="232"/>
    </row>
    <row r="75" spans="1:15" s="241" customFormat="1" ht="22.15" customHeight="1">
      <c r="A75" s="412"/>
      <c r="B75" s="424"/>
      <c r="C75" s="317" t="s">
        <v>313</v>
      </c>
      <c r="D75" s="248">
        <v>113974</v>
      </c>
      <c r="E75" s="363">
        <v>112424</v>
      </c>
      <c r="F75" s="249">
        <f t="shared" ref="F75:F76" si="12">E75/E$61*100</f>
        <v>50.46911895420142</v>
      </c>
      <c r="G75" s="250">
        <f t="shared" si="4"/>
        <v>-1.3599592889606402</v>
      </c>
      <c r="H75" s="232"/>
      <c r="I75" s="232"/>
      <c r="J75" s="232"/>
      <c r="K75" s="232"/>
      <c r="L75" s="232"/>
      <c r="M75" s="232"/>
      <c r="N75" s="232"/>
      <c r="O75" s="232"/>
    </row>
    <row r="76" spans="1:15" s="241" customFormat="1" ht="22.15" customHeight="1">
      <c r="A76" s="412"/>
      <c r="B76" s="425"/>
      <c r="C76" s="318" t="s">
        <v>314</v>
      </c>
      <c r="D76" s="259">
        <v>4661</v>
      </c>
      <c r="E76" s="364">
        <v>5657</v>
      </c>
      <c r="F76" s="260">
        <f t="shared" si="12"/>
        <v>2.5395271999209905</v>
      </c>
      <c r="G76" s="261">
        <f t="shared" si="4"/>
        <v>21.368804977472642</v>
      </c>
      <c r="H76" s="232"/>
      <c r="I76" s="232"/>
      <c r="J76" s="232"/>
      <c r="K76" s="232"/>
      <c r="L76" s="232"/>
      <c r="M76" s="232"/>
      <c r="N76" s="232"/>
      <c r="O76" s="232"/>
    </row>
    <row r="77" spans="1:15" s="241" customFormat="1" ht="16.5" customHeight="1">
      <c r="A77" s="412"/>
      <c r="C77" s="319" t="s">
        <v>315</v>
      </c>
      <c r="D77" s="290"/>
      <c r="E77" s="290"/>
      <c r="F77" s="290"/>
      <c r="G77" s="320"/>
      <c r="H77" s="232"/>
      <c r="I77" s="232"/>
      <c r="J77" s="232"/>
      <c r="K77" s="232"/>
      <c r="L77" s="232"/>
      <c r="M77" s="232"/>
      <c r="N77" s="232"/>
      <c r="O77" s="232"/>
    </row>
    <row r="78" spans="1:15" s="241" customFormat="1" ht="15" customHeight="1">
      <c r="A78" s="412"/>
      <c r="C78" s="319" t="s">
        <v>316</v>
      </c>
      <c r="D78" s="290"/>
      <c r="E78" s="290"/>
      <c r="F78" s="290"/>
      <c r="G78" s="320"/>
      <c r="H78" s="232"/>
      <c r="I78" s="232"/>
      <c r="J78" s="232"/>
      <c r="K78" s="232"/>
      <c r="L78" s="232"/>
      <c r="M78" s="231"/>
      <c r="N78" s="232"/>
      <c r="O78" s="232"/>
    </row>
    <row r="79" spans="1:15" s="241" customFormat="1" ht="15" customHeight="1">
      <c r="A79" s="414"/>
      <c r="B79" s="306"/>
      <c r="C79" s="275" t="s">
        <v>317</v>
      </c>
      <c r="D79" s="277"/>
      <c r="E79" s="277"/>
      <c r="F79" s="277"/>
      <c r="G79" s="278"/>
      <c r="H79" s="232"/>
      <c r="I79" s="232"/>
      <c r="J79" s="232"/>
      <c r="K79" s="232"/>
      <c r="L79" s="232"/>
      <c r="M79" s="231"/>
      <c r="N79" s="231"/>
      <c r="O79" s="231"/>
    </row>
    <row r="80" spans="1:15" ht="15" customHeight="1">
      <c r="K80" s="232"/>
      <c r="L80" s="232"/>
      <c r="M80" s="231"/>
      <c r="N80" s="231"/>
      <c r="O80" s="231"/>
    </row>
    <row r="81" spans="3:15" s="231" customFormat="1" ht="15" customHeight="1">
      <c r="C81" s="321"/>
      <c r="D81" s="321"/>
      <c r="E81" s="321"/>
      <c r="F81" s="321"/>
      <c r="G81" s="321"/>
      <c r="K81" s="232"/>
      <c r="L81" s="232"/>
    </row>
    <row r="82" spans="3:15" s="231" customFormat="1" ht="30" customHeight="1">
      <c r="C82" s="321"/>
      <c r="D82" s="321"/>
      <c r="E82" s="321"/>
      <c r="F82" s="321"/>
      <c r="G82" s="321"/>
      <c r="K82" s="232"/>
      <c r="L82" s="232"/>
    </row>
    <row r="83" spans="3:15" ht="15" customHeight="1">
      <c r="K83" s="232"/>
      <c r="L83" s="232"/>
      <c r="M83" s="231"/>
      <c r="N83" s="231"/>
      <c r="O83" s="231"/>
    </row>
    <row r="84" spans="3:15" ht="15" customHeight="1">
      <c r="K84" s="232"/>
      <c r="L84" s="232"/>
      <c r="M84" s="231"/>
      <c r="N84" s="231"/>
      <c r="O84" s="231"/>
    </row>
    <row r="85" spans="3:15" ht="15" customHeight="1">
      <c r="K85" s="232"/>
      <c r="L85" s="232"/>
      <c r="M85" s="231"/>
      <c r="N85" s="231"/>
      <c r="O85" s="231"/>
    </row>
    <row r="86" spans="3:15" ht="15" customHeight="1">
      <c r="K86" s="232"/>
      <c r="L86" s="232"/>
      <c r="M86" s="231"/>
      <c r="N86" s="231"/>
      <c r="O86" s="231"/>
    </row>
    <row r="87" spans="3:15" ht="15" customHeight="1">
      <c r="K87" s="232"/>
      <c r="L87" s="232"/>
      <c r="M87" s="231"/>
      <c r="N87" s="231"/>
      <c r="O87" s="231"/>
    </row>
    <row r="88" spans="3:15" ht="15" customHeight="1">
      <c r="K88" s="232"/>
      <c r="L88" s="232"/>
      <c r="M88" s="231"/>
      <c r="N88" s="231"/>
      <c r="O88" s="231"/>
    </row>
    <row r="89" spans="3:15" ht="15" customHeight="1">
      <c r="K89" s="232"/>
      <c r="L89" s="232"/>
      <c r="M89" s="231"/>
      <c r="N89" s="231"/>
      <c r="O89" s="231"/>
    </row>
    <row r="90" spans="3:15" ht="15" customHeight="1">
      <c r="K90" s="232"/>
      <c r="L90" s="232"/>
      <c r="M90" s="231"/>
      <c r="N90" s="231"/>
      <c r="O90" s="231"/>
    </row>
    <row r="91" spans="3:15" ht="15" customHeight="1">
      <c r="K91" s="232"/>
      <c r="L91" s="232"/>
      <c r="M91" s="231"/>
      <c r="N91" s="231"/>
      <c r="O91" s="231"/>
    </row>
    <row r="92" spans="3:15" ht="15" customHeight="1">
      <c r="K92" s="232"/>
      <c r="L92" s="232"/>
      <c r="M92" s="231"/>
      <c r="N92" s="231"/>
      <c r="O92" s="231"/>
    </row>
    <row r="93" spans="3:15" ht="15" customHeight="1">
      <c r="K93" s="232"/>
      <c r="L93" s="232"/>
      <c r="M93" s="231"/>
      <c r="N93" s="231"/>
      <c r="O93" s="231"/>
    </row>
    <row r="94" spans="3:15" ht="15" customHeight="1">
      <c r="K94" s="232"/>
      <c r="L94" s="232"/>
      <c r="M94" s="231"/>
      <c r="N94" s="231"/>
      <c r="O94" s="231"/>
    </row>
    <row r="95" spans="3:15" ht="15" customHeight="1">
      <c r="K95" s="232"/>
      <c r="L95" s="232"/>
      <c r="M95" s="231"/>
      <c r="N95" s="231"/>
      <c r="O95" s="231"/>
    </row>
    <row r="96" spans="3:15" ht="15" customHeight="1">
      <c r="K96" s="232"/>
      <c r="L96" s="232"/>
      <c r="M96" s="231"/>
      <c r="N96" s="231"/>
      <c r="O96" s="231"/>
    </row>
    <row r="97" spans="3:15" ht="15" customHeight="1">
      <c r="K97" s="232"/>
      <c r="L97" s="232"/>
      <c r="M97" s="231"/>
      <c r="N97" s="231"/>
      <c r="O97" s="231"/>
    </row>
    <row r="98" spans="3:15" ht="30" customHeight="1">
      <c r="K98" s="232"/>
      <c r="L98" s="232"/>
      <c r="M98" s="231"/>
      <c r="N98" s="231"/>
      <c r="O98" s="231"/>
    </row>
    <row r="99" spans="3:15" ht="30" customHeight="1">
      <c r="K99" s="232"/>
      <c r="L99" s="232"/>
      <c r="M99" s="231"/>
      <c r="N99" s="231"/>
      <c r="O99" s="231"/>
    </row>
    <row r="100" spans="3:15" ht="15" customHeight="1">
      <c r="C100" s="231"/>
      <c r="D100" s="231"/>
      <c r="E100" s="231"/>
      <c r="F100" s="231"/>
      <c r="G100" s="231"/>
      <c r="K100" s="232"/>
      <c r="L100" s="232"/>
      <c r="M100" s="231"/>
      <c r="N100" s="231"/>
      <c r="O100" s="231"/>
    </row>
    <row r="101" spans="3:15" s="231" customFormat="1">
      <c r="K101" s="232"/>
      <c r="L101" s="232"/>
    </row>
    <row r="102" spans="3:15" s="231" customFormat="1">
      <c r="K102" s="232"/>
      <c r="L102" s="232"/>
    </row>
    <row r="103" spans="3:15" s="231" customFormat="1">
      <c r="K103" s="232"/>
      <c r="L103" s="232"/>
    </row>
    <row r="104" spans="3:15" s="231" customFormat="1">
      <c r="K104" s="232"/>
      <c r="L104" s="232"/>
    </row>
    <row r="105" spans="3:15" s="231" customFormat="1">
      <c r="K105" s="232"/>
      <c r="L105" s="232"/>
    </row>
    <row r="106" spans="3:15" s="231" customFormat="1">
      <c r="K106" s="232"/>
      <c r="L106" s="232"/>
    </row>
    <row r="107" spans="3:15">
      <c r="K107" s="232"/>
      <c r="L107" s="232"/>
      <c r="M107" s="231"/>
      <c r="N107" s="231"/>
      <c r="O107" s="231"/>
    </row>
    <row r="108" spans="3:15">
      <c r="C108" s="322"/>
      <c r="K108" s="232"/>
      <c r="L108" s="232"/>
      <c r="M108" s="231"/>
      <c r="N108" s="231"/>
      <c r="O108" s="231"/>
    </row>
    <row r="109" spans="3:15">
      <c r="C109" s="322"/>
      <c r="K109" s="232"/>
      <c r="L109" s="232"/>
      <c r="M109" s="231"/>
      <c r="N109" s="231"/>
      <c r="O109" s="231"/>
    </row>
    <row r="110" spans="3:15">
      <c r="C110" s="322"/>
      <c r="K110" s="232"/>
      <c r="L110" s="232"/>
      <c r="M110" s="231"/>
      <c r="N110" s="231"/>
      <c r="O110" s="231"/>
    </row>
    <row r="111" spans="3:15">
      <c r="C111" s="322"/>
      <c r="N111" s="231"/>
      <c r="O111" s="231"/>
    </row>
    <row r="112" spans="3:15">
      <c r="C112" s="323"/>
    </row>
    <row r="113" spans="3:3">
      <c r="C113" s="322"/>
    </row>
    <row r="114" spans="3:3">
      <c r="C114" s="322"/>
    </row>
    <row r="115" spans="3:3">
      <c r="C115" s="322"/>
    </row>
    <row r="116" spans="3:3">
      <c r="C116" s="322"/>
    </row>
    <row r="117" spans="3:3">
      <c r="C117" s="322"/>
    </row>
    <row r="118" spans="3:3">
      <c r="C118" s="322"/>
    </row>
  </sheetData>
  <sheetProtection algorithmName="SHA-512" hashValue="7zdLcZAbmaUnwh1FhABhJNZYj9FlPKAjKy4S6TKOv5TRrLTtYLHIV2fh2HHjELWs6/hLNBvOsox7KB/CSIFx3w==" saltValue="ZhGnQ2uiGW+N8OTaE/V52Q==" spinCount="100000" sheet="1" objects="1" scenarios="1"/>
  <mergeCells count="21">
    <mergeCell ref="C18:G18"/>
    <mergeCell ref="J18:J29"/>
    <mergeCell ref="C22:G22"/>
    <mergeCell ref="B28:B48"/>
    <mergeCell ref="M3:M4"/>
    <mergeCell ref="A2:O2"/>
    <mergeCell ref="A3:A79"/>
    <mergeCell ref="B3:B8"/>
    <mergeCell ref="J3:J10"/>
    <mergeCell ref="K3:K4"/>
    <mergeCell ref="L3:L4"/>
    <mergeCell ref="B50:B76"/>
    <mergeCell ref="C51:G51"/>
    <mergeCell ref="C64:G64"/>
    <mergeCell ref="C68:G68"/>
    <mergeCell ref="C73:G73"/>
    <mergeCell ref="N3:N4"/>
    <mergeCell ref="O3:O4"/>
    <mergeCell ref="C5:G5"/>
    <mergeCell ref="B10:B15"/>
    <mergeCell ref="B17:B26"/>
  </mergeCells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46" orientation="portrait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DA54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64.5703125" style="54" customWidth="1"/>
    <col min="2" max="11" width="10.5703125" style="46" hidden="1" customWidth="1"/>
    <col min="12" max="25" width="10.5703125" style="46" customWidth="1"/>
    <col min="26" max="29" width="11.140625" style="46" customWidth="1"/>
    <col min="30" max="30" width="9.7109375" style="46" customWidth="1"/>
    <col min="31" max="36" width="7.28515625" style="46" customWidth="1"/>
    <col min="37" max="38" width="8.28515625" style="2" bestFit="1" customWidth="1"/>
    <col min="39" max="39" width="10" style="2" bestFit="1" customWidth="1"/>
    <col min="40" max="40" width="7.140625" style="2" customWidth="1"/>
    <col min="41" max="41" width="8.85546875" style="2" customWidth="1"/>
    <col min="42" max="46" width="9.140625" style="2" bestFit="1" customWidth="1"/>
    <col min="47" max="47" width="11.7109375" style="2" customWidth="1"/>
    <col min="48" max="105" width="9.140625" style="2"/>
    <col min="106" max="16384" width="9.140625" style="3"/>
  </cols>
  <sheetData>
    <row r="1" spans="1:105" ht="31.5" customHeight="1">
      <c r="A1" s="445" t="s">
        <v>208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  <c r="AK1" s="1"/>
      <c r="AL1" s="1"/>
    </row>
    <row r="2" spans="1:105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105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105" s="8" customFormat="1" ht="31.5" customHeight="1">
      <c r="A4" s="4" t="s">
        <v>2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1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L4" s="7"/>
      <c r="AM4" s="7"/>
      <c r="AO4" s="9"/>
      <c r="AP4" s="9"/>
      <c r="AQ4" s="9"/>
      <c r="AR4" s="9"/>
      <c r="AS4" s="9"/>
      <c r="AT4" s="9"/>
      <c r="AU4" s="10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</row>
    <row r="5" spans="1:105" s="8" customFormat="1" ht="15" customHeight="1">
      <c r="A5" s="13" t="s">
        <v>141</v>
      </c>
      <c r="B5" s="14">
        <v>15.822087</v>
      </c>
      <c r="C5" s="14">
        <v>21.367571000000002</v>
      </c>
      <c r="D5" s="14">
        <v>23.787421999999999</v>
      </c>
      <c r="E5" s="14">
        <v>24.90645</v>
      </c>
      <c r="F5" s="14">
        <v>43.772644</v>
      </c>
      <c r="G5" s="14">
        <v>44.530766</v>
      </c>
      <c r="H5" s="14">
        <v>50.179654999999997</v>
      </c>
      <c r="I5" s="14">
        <v>60.187480000000001</v>
      </c>
      <c r="J5" s="14">
        <v>48.853093999999999</v>
      </c>
      <c r="K5" s="14">
        <v>54.102769000000002</v>
      </c>
      <c r="L5" s="14">
        <v>57.765045999999998</v>
      </c>
      <c r="M5" s="14">
        <v>61.304538000000001</v>
      </c>
      <c r="N5" s="14">
        <v>54.849606000000001</v>
      </c>
      <c r="O5" s="14">
        <v>51.309462000000003</v>
      </c>
      <c r="P5" s="14">
        <v>54.445197</v>
      </c>
      <c r="Q5" s="14">
        <v>64.975834000000006</v>
      </c>
      <c r="R5" s="14">
        <v>76.839183000000006</v>
      </c>
      <c r="S5" s="14">
        <v>79.173641000000003</v>
      </c>
      <c r="T5" s="14">
        <v>78.579009999999997</v>
      </c>
      <c r="U5" s="14">
        <v>98.160495999999995</v>
      </c>
      <c r="V5" s="14">
        <v>108.753416</v>
      </c>
      <c r="W5" s="14">
        <v>126.497581</v>
      </c>
      <c r="X5" s="14">
        <v>131.29020199999999</v>
      </c>
      <c r="Y5" s="14">
        <v>125.874306</v>
      </c>
      <c r="Z5" s="15">
        <f t="shared" ref="Z5:Z14" si="0">AVERAGE(B5:Y5)</f>
        <v>64.888643999999999</v>
      </c>
      <c r="AA5" s="223">
        <f t="shared" ref="AA5:AA14" si="1">IFERROR((Y5/B5)^(1/($Y$4-$B$4))-1,"")</f>
        <v>9.4358737186226227E-2</v>
      </c>
      <c r="AB5" s="223">
        <f t="shared" ref="AB5:AB14" si="2">IFERROR((Y5-B5)/B5,"")</f>
        <v>6.9556069941974155</v>
      </c>
      <c r="AC5" s="223">
        <f t="shared" ref="AC5:AC14" si="3">IFERROR((Y5/L5)^(1/($Y$4-$L$4))-1,"")</f>
        <v>6.1746701442434659E-2</v>
      </c>
      <c r="AD5" s="223">
        <f t="shared" ref="AD5:AD14" si="4">IFERROR((Y5-L5)/L5,"")</f>
        <v>1.1790739333956388</v>
      </c>
      <c r="AE5" s="14"/>
      <c r="AF5" s="14"/>
      <c r="AG5" s="14"/>
      <c r="AH5" s="14"/>
      <c r="AI5" s="14"/>
      <c r="AJ5" s="7"/>
      <c r="AK5" s="7"/>
      <c r="AL5" s="7"/>
      <c r="AM5" s="7"/>
      <c r="AU5" s="10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</row>
    <row r="6" spans="1:105" s="8" customFormat="1" ht="15" customHeight="1">
      <c r="A6" s="13" t="s">
        <v>142</v>
      </c>
      <c r="B6" s="14">
        <v>68.982050999999998</v>
      </c>
      <c r="C6" s="14">
        <v>82.182895000000002</v>
      </c>
      <c r="D6" s="14">
        <v>101.213404</v>
      </c>
      <c r="E6" s="14">
        <v>96.028756999999999</v>
      </c>
      <c r="F6" s="14">
        <v>108.03955499999999</v>
      </c>
      <c r="G6" s="14">
        <v>104.494553</v>
      </c>
      <c r="H6" s="14">
        <v>130.341252</v>
      </c>
      <c r="I6" s="14">
        <v>156.91944000000001</v>
      </c>
      <c r="J6" s="14">
        <v>188.74366499999999</v>
      </c>
      <c r="K6" s="14">
        <v>189.038927</v>
      </c>
      <c r="L6" s="14">
        <v>166.812578</v>
      </c>
      <c r="M6" s="14">
        <v>171.004098</v>
      </c>
      <c r="N6" s="14">
        <v>196.913816</v>
      </c>
      <c r="O6" s="14">
        <v>219.304317</v>
      </c>
      <c r="P6" s="14">
        <v>211.46595600000001</v>
      </c>
      <c r="Q6" s="14">
        <v>250.30924299999998</v>
      </c>
      <c r="R6" s="14">
        <v>267.88063400000004</v>
      </c>
      <c r="S6" s="14">
        <v>295.56652200000002</v>
      </c>
      <c r="T6" s="14">
        <v>295.84409700000003</v>
      </c>
      <c r="U6" s="14">
        <v>334.87496000000004</v>
      </c>
      <c r="V6" s="14">
        <v>320.69947400000001</v>
      </c>
      <c r="W6" s="14">
        <v>350.616355</v>
      </c>
      <c r="X6" s="14">
        <v>388.95500700000002</v>
      </c>
      <c r="Y6" s="14">
        <v>518.66563799999994</v>
      </c>
      <c r="Z6" s="15">
        <f t="shared" si="0"/>
        <v>217.28738308333337</v>
      </c>
      <c r="AA6" s="223">
        <f t="shared" si="1"/>
        <v>9.1675435292046137E-2</v>
      </c>
      <c r="AB6" s="223">
        <f t="shared" si="2"/>
        <v>6.5188491858556068</v>
      </c>
      <c r="AC6" s="223">
        <f t="shared" si="3"/>
        <v>9.118106638629242E-2</v>
      </c>
      <c r="AD6" s="223">
        <f t="shared" si="4"/>
        <v>2.109271760070754</v>
      </c>
      <c r="AE6" s="14"/>
      <c r="AF6" s="14"/>
      <c r="AG6" s="14"/>
      <c r="AH6" s="14"/>
      <c r="AI6" s="14"/>
      <c r="AJ6" s="7"/>
      <c r="AK6" s="7"/>
      <c r="AL6" s="7"/>
      <c r="AM6" s="7"/>
      <c r="AU6" s="10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</row>
    <row r="7" spans="1:105" s="8" customFormat="1" ht="15" customHeight="1">
      <c r="A7" s="13" t="s">
        <v>143</v>
      </c>
      <c r="B7" s="14">
        <v>82.623022000000006</v>
      </c>
      <c r="C7" s="14">
        <v>114.059713</v>
      </c>
      <c r="D7" s="14">
        <v>112.77373</v>
      </c>
      <c r="E7" s="14">
        <v>134.69288299999999</v>
      </c>
      <c r="F7" s="14">
        <v>137.64115899999999</v>
      </c>
      <c r="G7" s="14">
        <v>143.68822599999999</v>
      </c>
      <c r="H7" s="14">
        <v>140.90796900000001</v>
      </c>
      <c r="I7" s="14">
        <v>163.052581</v>
      </c>
      <c r="J7" s="14">
        <v>207.55328399999999</v>
      </c>
      <c r="K7" s="14">
        <v>209.157543</v>
      </c>
      <c r="L7" s="14">
        <v>270.10740600000003</v>
      </c>
      <c r="M7" s="14">
        <v>284.78657500000003</v>
      </c>
      <c r="N7" s="14">
        <v>324.81509999999997</v>
      </c>
      <c r="O7" s="14">
        <v>341.08797700000002</v>
      </c>
      <c r="P7" s="14">
        <v>435.894476</v>
      </c>
      <c r="Q7" s="14">
        <v>476.63329700000003</v>
      </c>
      <c r="R7" s="14">
        <v>493.12515300000001</v>
      </c>
      <c r="S7" s="14">
        <v>637.35206299999993</v>
      </c>
      <c r="T7" s="14">
        <v>681.48542500000008</v>
      </c>
      <c r="U7" s="14">
        <v>745.96394799999996</v>
      </c>
      <c r="V7" s="14">
        <v>799.83690100000001</v>
      </c>
      <c r="W7" s="14">
        <v>796.28369199999997</v>
      </c>
      <c r="X7" s="14">
        <v>927.77072699999997</v>
      </c>
      <c r="Y7" s="14">
        <v>979.34406799999999</v>
      </c>
      <c r="Z7" s="15">
        <f t="shared" si="0"/>
        <v>401.69320491666662</v>
      </c>
      <c r="AA7" s="223">
        <f t="shared" si="1"/>
        <v>0.1134954440201037</v>
      </c>
      <c r="AB7" s="223">
        <f t="shared" si="2"/>
        <v>10.85316203999413</v>
      </c>
      <c r="AC7" s="223">
        <f t="shared" si="3"/>
        <v>0.10415661157043976</v>
      </c>
      <c r="AD7" s="223">
        <f t="shared" si="4"/>
        <v>2.6257579253491476</v>
      </c>
      <c r="AE7" s="14"/>
      <c r="AF7" s="14"/>
      <c r="AG7" s="14"/>
      <c r="AH7" s="14"/>
      <c r="AI7" s="14"/>
      <c r="AJ7" s="7"/>
      <c r="AK7" s="7"/>
      <c r="AL7" s="7"/>
      <c r="AM7" s="7"/>
      <c r="AU7" s="10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</row>
    <row r="8" spans="1:105" s="8" customFormat="1" ht="15" customHeight="1">
      <c r="A8" s="13" t="s">
        <v>144</v>
      </c>
      <c r="B8" s="14">
        <v>131.54267300000001</v>
      </c>
      <c r="C8" s="14">
        <v>126.662796</v>
      </c>
      <c r="D8" s="14">
        <v>142.70500200000001</v>
      </c>
      <c r="E8" s="14">
        <v>154.89444399999999</v>
      </c>
      <c r="F8" s="14">
        <v>147.920759</v>
      </c>
      <c r="G8" s="14">
        <v>148.26375100000001</v>
      </c>
      <c r="H8" s="14">
        <v>175.05500799999999</v>
      </c>
      <c r="I8" s="14">
        <v>221.58637999999999</v>
      </c>
      <c r="J8" s="14">
        <v>253.86229499999999</v>
      </c>
      <c r="K8" s="14">
        <v>277.37175999999999</v>
      </c>
      <c r="L8" s="14">
        <v>285.62227799999999</v>
      </c>
      <c r="M8" s="14">
        <v>319.526456</v>
      </c>
      <c r="N8" s="14">
        <v>344.355501</v>
      </c>
      <c r="O8" s="14">
        <v>388.233833</v>
      </c>
      <c r="P8" s="14">
        <v>399.59622300000001</v>
      </c>
      <c r="Q8" s="14">
        <v>422.07253900000001</v>
      </c>
      <c r="R8" s="14">
        <v>435.60913799999997</v>
      </c>
      <c r="S8" s="14">
        <v>457.617299</v>
      </c>
      <c r="T8" s="14">
        <v>437.02461</v>
      </c>
      <c r="U8" s="14">
        <v>433.20675799999998</v>
      </c>
      <c r="V8" s="14">
        <v>466.84967699999999</v>
      </c>
      <c r="W8" s="14">
        <v>490.39840900000002</v>
      </c>
      <c r="X8" s="14">
        <v>620.13544100000001</v>
      </c>
      <c r="Y8" s="14">
        <v>679.27423899999997</v>
      </c>
      <c r="Z8" s="15">
        <f t="shared" si="0"/>
        <v>331.64113620833342</v>
      </c>
      <c r="AA8" s="223">
        <f t="shared" si="1"/>
        <v>7.3987098729125789E-2</v>
      </c>
      <c r="AB8" s="223">
        <f t="shared" si="2"/>
        <v>4.163907829362719</v>
      </c>
      <c r="AC8" s="223">
        <f t="shared" si="3"/>
        <v>6.8913454338885627E-2</v>
      </c>
      <c r="AD8" s="223">
        <f t="shared" si="4"/>
        <v>1.3782256893840752</v>
      </c>
      <c r="AE8" s="14"/>
      <c r="AF8" s="14"/>
      <c r="AG8" s="14"/>
      <c r="AH8" s="14"/>
      <c r="AI8" s="14"/>
      <c r="AJ8" s="7"/>
      <c r="AK8" s="7"/>
      <c r="AL8" s="7"/>
      <c r="AM8" s="7"/>
      <c r="AU8" s="10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</row>
    <row r="9" spans="1:105" s="8" customFormat="1" ht="18" customHeight="1">
      <c r="A9" s="16" t="s">
        <v>4</v>
      </c>
      <c r="B9" s="17">
        <f t="shared" ref="B9:Y9" si="5">SUM(B5:B8)</f>
        <v>298.96983299999999</v>
      </c>
      <c r="C9" s="17">
        <f t="shared" si="5"/>
        <v>344.27297500000003</v>
      </c>
      <c r="D9" s="17">
        <f t="shared" si="5"/>
        <v>380.479558</v>
      </c>
      <c r="E9" s="17">
        <f t="shared" si="5"/>
        <v>410.52253399999995</v>
      </c>
      <c r="F9" s="17">
        <f t="shared" si="5"/>
        <v>437.37411699999996</v>
      </c>
      <c r="G9" s="17">
        <f t="shared" si="5"/>
        <v>440.97729599999997</v>
      </c>
      <c r="H9" s="17">
        <f t="shared" si="5"/>
        <v>496.48388399999999</v>
      </c>
      <c r="I9" s="17">
        <f t="shared" si="5"/>
        <v>601.74588099999994</v>
      </c>
      <c r="J9" s="17">
        <f t="shared" si="5"/>
        <v>699.012338</v>
      </c>
      <c r="K9" s="17">
        <f t="shared" si="5"/>
        <v>729.67099899999994</v>
      </c>
      <c r="L9" s="17">
        <f t="shared" si="5"/>
        <v>780.30730800000003</v>
      </c>
      <c r="M9" s="17">
        <f t="shared" si="5"/>
        <v>836.62166700000012</v>
      </c>
      <c r="N9" s="17">
        <f t="shared" si="5"/>
        <v>920.93402300000002</v>
      </c>
      <c r="O9" s="17">
        <f t="shared" si="5"/>
        <v>999.93558900000005</v>
      </c>
      <c r="P9" s="17">
        <f t="shared" si="5"/>
        <v>1101.401852</v>
      </c>
      <c r="Q9" s="17">
        <f t="shared" si="5"/>
        <v>1213.9909130000001</v>
      </c>
      <c r="R9" s="17">
        <f t="shared" si="5"/>
        <v>1273.4541080000001</v>
      </c>
      <c r="S9" s="17">
        <f t="shared" si="5"/>
        <v>1469.709525</v>
      </c>
      <c r="T9" s="17">
        <f t="shared" si="5"/>
        <v>1492.9331420000001</v>
      </c>
      <c r="U9" s="17">
        <f t="shared" si="5"/>
        <v>1612.2061620000002</v>
      </c>
      <c r="V9" s="17">
        <f t="shared" si="5"/>
        <v>1696.1394680000001</v>
      </c>
      <c r="W9" s="17">
        <f t="shared" si="5"/>
        <v>1763.7960370000001</v>
      </c>
      <c r="X9" s="17">
        <f t="shared" si="5"/>
        <v>2068.1513770000001</v>
      </c>
      <c r="Y9" s="17">
        <f t="shared" si="5"/>
        <v>2303.1582509999998</v>
      </c>
      <c r="Z9" s="18">
        <f t="shared" si="0"/>
        <v>1015.5103682083333</v>
      </c>
      <c r="AA9" s="224">
        <f t="shared" si="1"/>
        <v>9.2828513476723495E-2</v>
      </c>
      <c r="AB9" s="224">
        <f t="shared" si="2"/>
        <v>6.7036476486241332</v>
      </c>
      <c r="AC9" s="224">
        <f t="shared" si="3"/>
        <v>8.6821736593223564E-2</v>
      </c>
      <c r="AD9" s="224">
        <f t="shared" si="4"/>
        <v>1.9516041018547015</v>
      </c>
      <c r="AE9" s="225"/>
      <c r="AF9" s="14"/>
      <c r="AG9" s="14"/>
      <c r="AH9" s="14"/>
      <c r="AI9" s="14"/>
      <c r="AJ9" s="7"/>
      <c r="AK9" s="7"/>
      <c r="AL9" s="7"/>
      <c r="AM9" s="7"/>
      <c r="AU9" s="10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</row>
    <row r="10" spans="1:105" s="8" customFormat="1" ht="15" customHeight="1">
      <c r="A10" s="13" t="s">
        <v>141</v>
      </c>
      <c r="B10" s="14">
        <v>67.628729000000007</v>
      </c>
      <c r="C10" s="14">
        <v>76.750459000000006</v>
      </c>
      <c r="D10" s="14">
        <v>83.255088999999998</v>
      </c>
      <c r="E10" s="14">
        <v>88.537388000000007</v>
      </c>
      <c r="F10" s="14">
        <v>83.770059000000003</v>
      </c>
      <c r="G10" s="14">
        <v>71.776094999999998</v>
      </c>
      <c r="H10" s="14">
        <v>90.977200999999994</v>
      </c>
      <c r="I10" s="14">
        <v>94.254037999999994</v>
      </c>
      <c r="J10" s="14">
        <v>110.873909</v>
      </c>
      <c r="K10" s="14">
        <v>91.607230999999999</v>
      </c>
      <c r="L10" s="14">
        <v>91.696729000000005</v>
      </c>
      <c r="M10" s="14">
        <v>78.796592000000004</v>
      </c>
      <c r="N10" s="14">
        <v>72.610394999999997</v>
      </c>
      <c r="O10" s="14">
        <v>74.703023000000002</v>
      </c>
      <c r="P10" s="14">
        <v>83.902041999999994</v>
      </c>
      <c r="Q10" s="14">
        <v>87.093378999999999</v>
      </c>
      <c r="R10" s="14">
        <v>103.181849</v>
      </c>
      <c r="S10" s="14">
        <v>123.89852</v>
      </c>
      <c r="T10" s="14">
        <v>126.58603100000001</v>
      </c>
      <c r="U10" s="14">
        <v>127.26603799999999</v>
      </c>
      <c r="V10" s="14">
        <v>128.381405</v>
      </c>
      <c r="W10" s="14">
        <v>162.32834600000001</v>
      </c>
      <c r="X10" s="14">
        <v>195.36751699999999</v>
      </c>
      <c r="Y10" s="14">
        <v>178.47068200000001</v>
      </c>
      <c r="Z10" s="15">
        <f t="shared" si="0"/>
        <v>103.90469775000001</v>
      </c>
      <c r="AA10" s="223">
        <f t="shared" si="1"/>
        <v>4.3093620926065279E-2</v>
      </c>
      <c r="AB10" s="223">
        <f t="shared" si="2"/>
        <v>1.6389773198310438</v>
      </c>
      <c r="AC10" s="223">
        <f t="shared" si="3"/>
        <v>5.256071544060803E-2</v>
      </c>
      <c r="AD10" s="223">
        <f t="shared" si="4"/>
        <v>0.94631459536577367</v>
      </c>
      <c r="AE10" s="14"/>
      <c r="AF10" s="14"/>
      <c r="AG10" s="14"/>
      <c r="AH10" s="14"/>
      <c r="AI10" s="14"/>
      <c r="AJ10" s="14"/>
      <c r="AK10" s="7"/>
      <c r="AL10" s="7"/>
      <c r="AM10" s="7"/>
      <c r="AU10" s="10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</row>
    <row r="11" spans="1:105" s="8" customFormat="1" ht="15" customHeight="1">
      <c r="A11" s="13" t="s">
        <v>142</v>
      </c>
      <c r="B11" s="14">
        <v>205.24330900000001</v>
      </c>
      <c r="C11" s="14">
        <v>237.625958</v>
      </c>
      <c r="D11" s="14">
        <v>230.633107</v>
      </c>
      <c r="E11" s="14">
        <v>233.73450800000001</v>
      </c>
      <c r="F11" s="14">
        <v>235.60183499999999</v>
      </c>
      <c r="G11" s="14">
        <v>222.41228000000001</v>
      </c>
      <c r="H11" s="14">
        <v>275.60138000000001</v>
      </c>
      <c r="I11" s="14">
        <v>305.14326699999998</v>
      </c>
      <c r="J11" s="14">
        <v>284.85599400000001</v>
      </c>
      <c r="K11" s="14">
        <v>265.36587200000002</v>
      </c>
      <c r="L11" s="14">
        <v>315.20967100000001</v>
      </c>
      <c r="M11" s="14">
        <v>309.38258999999999</v>
      </c>
      <c r="N11" s="14">
        <v>277.84850999999998</v>
      </c>
      <c r="O11" s="14">
        <v>345.24570799999998</v>
      </c>
      <c r="P11" s="14">
        <v>303.30460100000005</v>
      </c>
      <c r="Q11" s="14">
        <v>329.17336399999999</v>
      </c>
      <c r="R11" s="14">
        <v>384.76520299999999</v>
      </c>
      <c r="S11" s="14">
        <v>384.42799200000002</v>
      </c>
      <c r="T11" s="14">
        <v>418.72877199999999</v>
      </c>
      <c r="U11" s="14">
        <v>455.25507400000004</v>
      </c>
      <c r="V11" s="14">
        <v>428.98510299999998</v>
      </c>
      <c r="W11" s="14">
        <v>439.765174</v>
      </c>
      <c r="X11" s="14">
        <v>544.94471799999997</v>
      </c>
      <c r="Y11" s="14">
        <v>734.67973900000004</v>
      </c>
      <c r="Z11" s="15">
        <f t="shared" si="0"/>
        <v>340.3305720416667</v>
      </c>
      <c r="AA11" s="223">
        <f t="shared" si="1"/>
        <v>5.7011041941319673E-2</v>
      </c>
      <c r="AB11" s="223">
        <f t="shared" si="2"/>
        <v>2.5795551269347348</v>
      </c>
      <c r="AC11" s="223">
        <f t="shared" si="3"/>
        <v>6.7257259693721316E-2</v>
      </c>
      <c r="AD11" s="223">
        <f t="shared" si="4"/>
        <v>1.3307652226190738</v>
      </c>
      <c r="AE11" s="14"/>
      <c r="AF11" s="14"/>
      <c r="AG11" s="14"/>
      <c r="AH11" s="14"/>
      <c r="AI11" s="14"/>
      <c r="AJ11" s="14"/>
      <c r="AK11" s="7"/>
      <c r="AL11" s="7"/>
      <c r="AM11" s="7"/>
      <c r="AU11" s="10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</row>
    <row r="12" spans="1:105" s="8" customFormat="1" ht="15" customHeight="1">
      <c r="A12" s="13" t="s">
        <v>143</v>
      </c>
      <c r="B12" s="14">
        <v>320.04813999999999</v>
      </c>
      <c r="C12" s="14">
        <v>411.09425499999998</v>
      </c>
      <c r="D12" s="14">
        <v>383.82439199999999</v>
      </c>
      <c r="E12" s="14">
        <v>400.46390200000002</v>
      </c>
      <c r="F12" s="14">
        <v>417.30381399999999</v>
      </c>
      <c r="G12" s="14">
        <v>417.72032799999999</v>
      </c>
      <c r="H12" s="14">
        <v>397.327564</v>
      </c>
      <c r="I12" s="14">
        <v>451.11739899999998</v>
      </c>
      <c r="J12" s="14">
        <v>504.09249299999999</v>
      </c>
      <c r="K12" s="14">
        <v>456.304079</v>
      </c>
      <c r="L12" s="14">
        <v>518.93234500000005</v>
      </c>
      <c r="M12" s="14">
        <v>478.958235</v>
      </c>
      <c r="N12" s="14">
        <v>450.23829000000001</v>
      </c>
      <c r="O12" s="14">
        <v>535.09161300000005</v>
      </c>
      <c r="P12" s="14">
        <v>509.633802</v>
      </c>
      <c r="Q12" s="14">
        <v>553.92301399999997</v>
      </c>
      <c r="R12" s="14">
        <v>673.76937100000009</v>
      </c>
      <c r="S12" s="14">
        <v>755.95528200000001</v>
      </c>
      <c r="T12" s="14">
        <v>814.57237699999996</v>
      </c>
      <c r="U12" s="14">
        <v>779.19288800000004</v>
      </c>
      <c r="V12" s="14">
        <v>886.34149600000001</v>
      </c>
      <c r="W12" s="14">
        <v>887.61926900000003</v>
      </c>
      <c r="X12" s="14">
        <v>972.09680000000003</v>
      </c>
      <c r="Y12" s="14">
        <v>1101.1376640000001</v>
      </c>
      <c r="Z12" s="15">
        <f t="shared" si="0"/>
        <v>586.53161716666682</v>
      </c>
      <c r="AA12" s="223">
        <f t="shared" si="1"/>
        <v>5.5192215711292514E-2</v>
      </c>
      <c r="AB12" s="223">
        <f t="shared" si="2"/>
        <v>2.4405376141226758</v>
      </c>
      <c r="AC12" s="223">
        <f t="shared" si="3"/>
        <v>5.9578516967129902E-2</v>
      </c>
      <c r="AD12" s="223">
        <f t="shared" si="4"/>
        <v>1.1219291389516295</v>
      </c>
      <c r="AE12" s="14"/>
      <c r="AF12" s="14"/>
      <c r="AG12" s="14"/>
      <c r="AH12" s="14"/>
      <c r="AI12" s="14"/>
      <c r="AJ12" s="14"/>
      <c r="AK12" s="7"/>
      <c r="AL12" s="7"/>
      <c r="AM12" s="7"/>
      <c r="AU12" s="10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</row>
    <row r="13" spans="1:105" s="8" customFormat="1" ht="15" customHeight="1">
      <c r="A13" s="13" t="s">
        <v>144</v>
      </c>
      <c r="B13" s="14">
        <v>158.74930599999999</v>
      </c>
      <c r="C13" s="14">
        <v>144.61074600000001</v>
      </c>
      <c r="D13" s="14">
        <v>158.44781599999999</v>
      </c>
      <c r="E13" s="14">
        <v>157.49015900000001</v>
      </c>
      <c r="F13" s="14">
        <v>169.758306</v>
      </c>
      <c r="G13" s="14">
        <v>170.724546</v>
      </c>
      <c r="H13" s="14">
        <v>186.89520300000001</v>
      </c>
      <c r="I13" s="14">
        <v>215.91499899999999</v>
      </c>
      <c r="J13" s="14">
        <v>237.07330899999999</v>
      </c>
      <c r="K13" s="14">
        <v>264.210373</v>
      </c>
      <c r="L13" s="14">
        <v>280.341544</v>
      </c>
      <c r="M13" s="14">
        <v>284.949299</v>
      </c>
      <c r="N13" s="14">
        <v>272.69704200000001</v>
      </c>
      <c r="O13" s="14">
        <v>283.736897</v>
      </c>
      <c r="P13" s="14">
        <v>299.19768900000003</v>
      </c>
      <c r="Q13" s="14">
        <v>293.32665000000003</v>
      </c>
      <c r="R13" s="14">
        <v>334.36852899999997</v>
      </c>
      <c r="S13" s="14">
        <v>357.647402</v>
      </c>
      <c r="T13" s="14">
        <v>361.96727899999996</v>
      </c>
      <c r="U13" s="14">
        <v>394.26405499999998</v>
      </c>
      <c r="V13" s="14">
        <v>367.60603700000001</v>
      </c>
      <c r="W13" s="14">
        <v>416.57628799999998</v>
      </c>
      <c r="X13" s="14">
        <v>493.12001600000002</v>
      </c>
      <c r="Y13" s="14">
        <v>597.25960299999997</v>
      </c>
      <c r="Z13" s="15">
        <f t="shared" si="0"/>
        <v>287.53887887499991</v>
      </c>
      <c r="AA13" s="223">
        <f t="shared" si="1"/>
        <v>5.9301584732120771E-2</v>
      </c>
      <c r="AB13" s="223">
        <f t="shared" si="2"/>
        <v>2.7622816631399951</v>
      </c>
      <c r="AC13" s="223">
        <f t="shared" si="3"/>
        <v>5.9906022881665244E-2</v>
      </c>
      <c r="AD13" s="223">
        <f t="shared" si="4"/>
        <v>1.1304712618690578</v>
      </c>
      <c r="AE13" s="14"/>
      <c r="AF13" s="14"/>
      <c r="AG13" s="14"/>
      <c r="AH13" s="14"/>
      <c r="AI13" s="14"/>
      <c r="AJ13" s="14"/>
      <c r="AK13" s="7"/>
      <c r="AL13" s="7"/>
      <c r="AM13" s="7"/>
      <c r="AU13" s="10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</row>
    <row r="14" spans="1:105" s="8" customFormat="1" ht="18" customHeight="1">
      <c r="A14" s="16" t="s">
        <v>5</v>
      </c>
      <c r="B14" s="17">
        <f t="shared" ref="B14:Y14" si="6">SUM(B10:B13)</f>
        <v>751.66948400000001</v>
      </c>
      <c r="C14" s="17">
        <f t="shared" si="6"/>
        <v>870.08141799999999</v>
      </c>
      <c r="D14" s="17">
        <f t="shared" si="6"/>
        <v>856.16040399999997</v>
      </c>
      <c r="E14" s="17">
        <f t="shared" si="6"/>
        <v>880.22595700000011</v>
      </c>
      <c r="F14" s="17">
        <f t="shared" si="6"/>
        <v>906.43401399999993</v>
      </c>
      <c r="G14" s="17">
        <f t="shared" si="6"/>
        <v>882.63324900000009</v>
      </c>
      <c r="H14" s="17">
        <f t="shared" si="6"/>
        <v>950.80134799999996</v>
      </c>
      <c r="I14" s="17">
        <f t="shared" si="6"/>
        <v>1066.429703</v>
      </c>
      <c r="J14" s="17">
        <f t="shared" si="6"/>
        <v>1136.8957049999999</v>
      </c>
      <c r="K14" s="17">
        <f t="shared" si="6"/>
        <v>1077.4875550000002</v>
      </c>
      <c r="L14" s="17">
        <f t="shared" si="6"/>
        <v>1206.1802889999999</v>
      </c>
      <c r="M14" s="17">
        <f t="shared" si="6"/>
        <v>1152.0867159999998</v>
      </c>
      <c r="N14" s="17">
        <f t="shared" si="6"/>
        <v>1073.394237</v>
      </c>
      <c r="O14" s="17">
        <f t="shared" si="6"/>
        <v>1238.777241</v>
      </c>
      <c r="P14" s="17">
        <f t="shared" si="6"/>
        <v>1196.0381340000001</v>
      </c>
      <c r="Q14" s="17">
        <f t="shared" si="6"/>
        <v>1263.5164070000001</v>
      </c>
      <c r="R14" s="17">
        <f t="shared" si="6"/>
        <v>1496.0849520000002</v>
      </c>
      <c r="S14" s="17">
        <f t="shared" si="6"/>
        <v>1621.929196</v>
      </c>
      <c r="T14" s="17">
        <f t="shared" si="6"/>
        <v>1721.8544589999999</v>
      </c>
      <c r="U14" s="17">
        <f t="shared" si="6"/>
        <v>1755.978055</v>
      </c>
      <c r="V14" s="17">
        <f t="shared" si="6"/>
        <v>1811.3140410000001</v>
      </c>
      <c r="W14" s="17">
        <f t="shared" si="6"/>
        <v>1906.2890770000001</v>
      </c>
      <c r="X14" s="17">
        <f t="shared" si="6"/>
        <v>2205.529051</v>
      </c>
      <c r="Y14" s="17">
        <f t="shared" si="6"/>
        <v>2611.5476880000001</v>
      </c>
      <c r="Z14" s="18">
        <f t="shared" si="0"/>
        <v>1318.3057658333335</v>
      </c>
      <c r="AA14" s="225">
        <f t="shared" si="1"/>
        <v>5.5640715149622766E-2</v>
      </c>
      <c r="AB14" s="225">
        <f t="shared" si="2"/>
        <v>2.4743297999842708</v>
      </c>
      <c r="AC14" s="225">
        <f t="shared" si="3"/>
        <v>6.122285574642361E-2</v>
      </c>
      <c r="AD14" s="225">
        <f t="shared" si="4"/>
        <v>1.1651387539794229</v>
      </c>
      <c r="AE14" s="225"/>
      <c r="AF14" s="14"/>
      <c r="AG14" s="14"/>
      <c r="AH14" s="14"/>
      <c r="AI14" s="14"/>
      <c r="AJ14" s="14"/>
      <c r="AK14" s="7"/>
      <c r="AL14" s="7"/>
      <c r="AM14" s="7"/>
      <c r="AN14" s="11"/>
      <c r="AU14" s="10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</row>
    <row r="15" spans="1:105" s="8" customFormat="1" ht="19.5" customHeight="1">
      <c r="A15" s="19" t="s">
        <v>6</v>
      </c>
      <c r="B15" s="20">
        <f t="shared" ref="B15:Z15" si="7">B9-B14</f>
        <v>-452.69965100000002</v>
      </c>
      <c r="C15" s="20">
        <f t="shared" si="7"/>
        <v>-525.8084429999999</v>
      </c>
      <c r="D15" s="20">
        <f t="shared" si="7"/>
        <v>-475.68084599999997</v>
      </c>
      <c r="E15" s="20">
        <f t="shared" si="7"/>
        <v>-469.70342300000016</v>
      </c>
      <c r="F15" s="20">
        <f t="shared" si="7"/>
        <v>-469.05989699999998</v>
      </c>
      <c r="G15" s="20">
        <f t="shared" si="7"/>
        <v>-441.65595300000012</v>
      </c>
      <c r="H15" s="20">
        <f t="shared" si="7"/>
        <v>-454.31746399999997</v>
      </c>
      <c r="I15" s="20">
        <f t="shared" si="7"/>
        <v>-464.68382200000008</v>
      </c>
      <c r="J15" s="20">
        <f t="shared" si="7"/>
        <v>-437.88336699999991</v>
      </c>
      <c r="K15" s="20">
        <f t="shared" si="7"/>
        <v>-347.81655600000022</v>
      </c>
      <c r="L15" s="20">
        <f t="shared" si="7"/>
        <v>-425.87298099999987</v>
      </c>
      <c r="M15" s="20">
        <f t="shared" si="7"/>
        <v>-315.46504899999968</v>
      </c>
      <c r="N15" s="20">
        <f t="shared" si="7"/>
        <v>-152.46021399999995</v>
      </c>
      <c r="O15" s="20">
        <f t="shared" si="7"/>
        <v>-238.84165199999995</v>
      </c>
      <c r="P15" s="20">
        <f t="shared" si="7"/>
        <v>-94.636282000000165</v>
      </c>
      <c r="Q15" s="20">
        <f t="shared" si="7"/>
        <v>-49.525493999999981</v>
      </c>
      <c r="R15" s="20">
        <f t="shared" si="7"/>
        <v>-222.63084400000002</v>
      </c>
      <c r="S15" s="20">
        <f t="shared" si="7"/>
        <v>-152.21967100000006</v>
      </c>
      <c r="T15" s="20">
        <f t="shared" si="7"/>
        <v>-228.92131699999982</v>
      </c>
      <c r="U15" s="20">
        <f t="shared" si="7"/>
        <v>-143.77189299999986</v>
      </c>
      <c r="V15" s="20">
        <f t="shared" si="7"/>
        <v>-115.17457300000001</v>
      </c>
      <c r="W15" s="20">
        <f t="shared" si="7"/>
        <v>-142.49304000000006</v>
      </c>
      <c r="X15" s="20">
        <f t="shared" si="7"/>
        <v>-137.37767399999984</v>
      </c>
      <c r="Y15" s="20">
        <f t="shared" si="7"/>
        <v>-308.38943700000027</v>
      </c>
      <c r="Z15" s="21">
        <f t="shared" si="7"/>
        <v>-302.79539762500019</v>
      </c>
      <c r="AA15" s="14"/>
      <c r="AB15" s="14"/>
      <c r="AC15" s="14"/>
      <c r="AD15" s="22"/>
      <c r="AE15" s="14"/>
      <c r="AF15" s="14"/>
      <c r="AG15" s="14"/>
      <c r="AH15" s="14"/>
      <c r="AI15" s="14"/>
      <c r="AJ15" s="14"/>
      <c r="AK15" s="23"/>
      <c r="AL15" s="23"/>
      <c r="AN15" s="11"/>
      <c r="AO15" s="24"/>
      <c r="AP15" s="24"/>
      <c r="AQ15" s="24"/>
      <c r="AR15" s="24"/>
      <c r="AS15" s="24"/>
      <c r="AU15" s="10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</row>
    <row r="16" spans="1:105" s="8" customFormat="1" ht="19.5" customHeight="1">
      <c r="A16" s="25" t="s">
        <v>7</v>
      </c>
      <c r="B16" s="26">
        <f t="shared" ref="B16:Z16" si="8">B9/B14</f>
        <v>0.39774108083919502</v>
      </c>
      <c r="C16" s="26">
        <f t="shared" si="8"/>
        <v>0.39567903402805465</v>
      </c>
      <c r="D16" s="26">
        <f t="shared" si="8"/>
        <v>0.44440218938225973</v>
      </c>
      <c r="E16" s="26">
        <f t="shared" si="8"/>
        <v>0.46638312666800841</v>
      </c>
      <c r="F16" s="26">
        <f t="shared" si="8"/>
        <v>0.48252173930445641</v>
      </c>
      <c r="G16" s="26">
        <f t="shared" si="8"/>
        <v>0.49961554983297474</v>
      </c>
      <c r="H16" s="26">
        <f t="shared" si="8"/>
        <v>0.52217414820072383</v>
      </c>
      <c r="I16" s="26">
        <f t="shared" si="8"/>
        <v>0.56426211620626621</v>
      </c>
      <c r="J16" s="26">
        <f t="shared" si="8"/>
        <v>0.61484297541611355</v>
      </c>
      <c r="K16" s="26">
        <f t="shared" si="8"/>
        <v>0.67719668372411024</v>
      </c>
      <c r="L16" s="26">
        <f t="shared" si="8"/>
        <v>0.6469242741870076</v>
      </c>
      <c r="M16" s="26">
        <f t="shared" si="8"/>
        <v>0.72617942328570362</v>
      </c>
      <c r="N16" s="26">
        <f t="shared" si="8"/>
        <v>0.85796438182292944</v>
      </c>
      <c r="O16" s="26">
        <f t="shared" si="8"/>
        <v>0.80719564091507234</v>
      </c>
      <c r="P16" s="26">
        <f t="shared" si="8"/>
        <v>0.9208751967769615</v>
      </c>
      <c r="Q16" s="26">
        <f t="shared" si="8"/>
        <v>0.96080344210362123</v>
      </c>
      <c r="R16" s="26">
        <f t="shared" si="8"/>
        <v>0.85119104118894984</v>
      </c>
      <c r="S16" s="26">
        <f t="shared" si="8"/>
        <v>0.90614900368314222</v>
      </c>
      <c r="T16" s="26">
        <f t="shared" si="8"/>
        <v>0.8670495547382383</v>
      </c>
      <c r="U16" s="26">
        <f t="shared" si="8"/>
        <v>0.91812432245914377</v>
      </c>
      <c r="V16" s="26">
        <f t="shared" si="8"/>
        <v>0.93641380213868719</v>
      </c>
      <c r="W16" s="26">
        <f t="shared" si="8"/>
        <v>0.92525108509552667</v>
      </c>
      <c r="X16" s="26">
        <f t="shared" si="8"/>
        <v>0.93771214487620913</v>
      </c>
      <c r="Y16" s="26">
        <f t="shared" si="8"/>
        <v>0.88191315118730462</v>
      </c>
      <c r="Z16" s="27">
        <f t="shared" si="8"/>
        <v>0.77031474376235032</v>
      </c>
      <c r="AA16" s="14"/>
      <c r="AB16" s="90"/>
      <c r="AC16" s="90"/>
      <c r="AD16" s="22"/>
      <c r="AE16" s="22"/>
      <c r="AF16" s="22"/>
      <c r="AG16" s="22"/>
      <c r="AH16" s="22"/>
      <c r="AI16" s="22"/>
      <c r="AJ16" s="22"/>
      <c r="AK16" s="23"/>
      <c r="AL16" s="23"/>
      <c r="AN16" s="11"/>
      <c r="AO16" s="446"/>
      <c r="AP16" s="446"/>
      <c r="AQ16" s="446"/>
      <c r="AR16" s="446"/>
      <c r="AS16" s="446"/>
      <c r="AT16" s="446"/>
      <c r="AU16" s="10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</row>
    <row r="17" spans="1:105" s="8" customFormat="1" ht="12.75" customHeight="1">
      <c r="A17" s="28"/>
      <c r="J17" s="29"/>
      <c r="K17" s="29"/>
      <c r="L17" s="29"/>
      <c r="M17" s="29"/>
      <c r="N17" s="29"/>
      <c r="Q17" s="30"/>
      <c r="R17" s="31"/>
      <c r="S17" s="31"/>
      <c r="U17" s="190"/>
      <c r="V17" s="190"/>
      <c r="W17" s="190"/>
      <c r="X17" s="190"/>
      <c r="Y17" s="190"/>
      <c r="Z17" s="190"/>
      <c r="AA17" s="447" t="s">
        <v>101</v>
      </c>
      <c r="AB17" s="447"/>
      <c r="AC17" s="447"/>
      <c r="AD17" s="447"/>
      <c r="AE17" s="31"/>
      <c r="AF17" s="31"/>
      <c r="AG17" s="31"/>
      <c r="AH17" s="31"/>
      <c r="AI17" s="31"/>
      <c r="AJ17" s="31"/>
      <c r="AK17" s="23"/>
      <c r="AL17" s="23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</row>
    <row r="18" spans="1:105" s="8" customFormat="1" ht="18" customHeight="1">
      <c r="A18" s="32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91"/>
      <c r="AA18" s="91"/>
      <c r="AB18" s="91"/>
      <c r="AC18" s="91"/>
      <c r="AD18" s="7"/>
      <c r="AE18" s="7"/>
      <c r="AF18" s="7"/>
      <c r="AG18" s="7"/>
      <c r="AH18" s="7"/>
      <c r="AI18" s="7"/>
      <c r="AJ18" s="7"/>
      <c r="AK18" s="33"/>
      <c r="AL18" s="33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</row>
    <row r="19" spans="1:105" s="36" customFormat="1" ht="18" customHeight="1">
      <c r="A19" s="32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34"/>
      <c r="AL19" s="33"/>
      <c r="AM19" s="8"/>
      <c r="AN19" s="8"/>
      <c r="AO19" s="35"/>
      <c r="AP19" s="35"/>
      <c r="AQ19" s="35"/>
      <c r="AR19" s="35"/>
      <c r="AS19" s="35"/>
      <c r="AT19" s="35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</row>
    <row r="20" spans="1:105" s="39" customFormat="1" ht="18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4"/>
      <c r="AL20" s="33"/>
      <c r="AM20" s="8"/>
      <c r="AN20" s="8"/>
      <c r="AO20" s="35"/>
      <c r="AP20" s="35"/>
      <c r="AQ20" s="35"/>
      <c r="AR20" s="35"/>
      <c r="AS20" s="35"/>
      <c r="AT20" s="35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</row>
    <row r="21" spans="1:105" s="41" customFormat="1" ht="18" customHeight="1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4"/>
      <c r="AL21" s="33"/>
      <c r="AM21" s="8"/>
      <c r="AN21" s="8"/>
      <c r="AO21" s="35"/>
      <c r="AP21" s="35"/>
      <c r="AQ21" s="35"/>
      <c r="AR21" s="35"/>
      <c r="AS21" s="35"/>
      <c r="AT21" s="35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</row>
    <row r="22" spans="1:105" s="41" customFormat="1" ht="18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43"/>
      <c r="AL22" s="23"/>
      <c r="AM22" s="8"/>
      <c r="AN22" s="8"/>
      <c r="AO22" s="35"/>
      <c r="AP22" s="35"/>
      <c r="AQ22" s="35"/>
      <c r="AR22" s="35"/>
      <c r="AS22" s="35"/>
      <c r="AT22" s="35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</row>
    <row r="23" spans="1:105" s="8" customFormat="1" ht="18" customHeight="1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43"/>
      <c r="AL23" s="23"/>
      <c r="AO23" s="35"/>
      <c r="AP23" s="35"/>
      <c r="AQ23" s="35"/>
      <c r="AR23" s="35"/>
      <c r="AS23" s="35"/>
      <c r="AT23" s="35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</row>
    <row r="24" spans="1:105" s="8" customFormat="1" ht="18" customHeight="1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43"/>
      <c r="AL24" s="23"/>
      <c r="AO24" s="35"/>
      <c r="AP24" s="35"/>
      <c r="AQ24" s="35"/>
      <c r="AR24" s="35"/>
      <c r="AS24" s="35"/>
      <c r="AT24" s="35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</row>
    <row r="25" spans="1:105" s="8" customFormat="1" ht="18" customHeight="1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43"/>
      <c r="AL25" s="23"/>
      <c r="AO25" s="35"/>
      <c r="AP25" s="35"/>
      <c r="AQ25" s="35"/>
      <c r="AR25" s="23"/>
      <c r="AS25" s="35"/>
      <c r="AT25" s="35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</row>
    <row r="26" spans="1:105" s="8" customFormat="1" ht="18" customHeight="1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43"/>
      <c r="AL26" s="23"/>
      <c r="AO26" s="35"/>
      <c r="AP26" s="35"/>
      <c r="AQ26" s="35"/>
      <c r="AR26" s="23"/>
      <c r="AS26" s="35"/>
      <c r="AT26" s="35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</row>
    <row r="27" spans="1:105" s="8" customFormat="1" ht="18" customHeight="1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43"/>
      <c r="AL27" s="23"/>
      <c r="AO27" s="35"/>
      <c r="AP27" s="35"/>
      <c r="AQ27" s="35"/>
      <c r="AR27" s="23"/>
      <c r="AS27" s="35"/>
      <c r="AT27" s="35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</row>
    <row r="28" spans="1:105" s="8" customFormat="1" ht="12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193"/>
      <c r="S28" s="193"/>
      <c r="T28" s="193"/>
      <c r="U28" s="193"/>
      <c r="V28" s="193"/>
      <c r="W28" s="193"/>
      <c r="X28" s="193"/>
      <c r="Y28" s="193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3"/>
      <c r="AL28" s="23"/>
      <c r="AN28" s="11"/>
      <c r="AO28" s="35"/>
      <c r="AP28" s="35"/>
      <c r="AQ28" s="35"/>
      <c r="AR28" s="23"/>
      <c r="AS28" s="35"/>
      <c r="AT28" s="35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</row>
    <row r="29" spans="1:105">
      <c r="A29" s="45" t="s">
        <v>167</v>
      </c>
      <c r="R29" s="193"/>
      <c r="S29" s="193"/>
      <c r="T29" s="193"/>
      <c r="U29" s="193"/>
      <c r="V29" s="193"/>
      <c r="W29" s="193"/>
      <c r="X29" s="193"/>
      <c r="Y29" s="193"/>
    </row>
    <row r="30" spans="1:105">
      <c r="R30" s="193"/>
      <c r="S30" s="193"/>
      <c r="T30" s="193"/>
      <c r="U30" s="193"/>
      <c r="V30" s="193"/>
      <c r="W30" s="193"/>
      <c r="X30" s="193"/>
      <c r="Y30" s="193"/>
    </row>
    <row r="31" spans="1:105">
      <c r="R31" s="193"/>
      <c r="S31" s="193"/>
      <c r="T31" s="193"/>
      <c r="U31" s="193"/>
      <c r="V31" s="193"/>
      <c r="W31" s="193"/>
      <c r="X31" s="193"/>
      <c r="Y31" s="193"/>
    </row>
    <row r="51" spans="1:36">
      <c r="A51" s="45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38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</row>
    <row r="52" spans="1:36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</row>
    <row r="53" spans="1:36">
      <c r="A53" s="3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AA53" s="50"/>
      <c r="AB53" s="50"/>
      <c r="AC53" s="50"/>
      <c r="AD53" s="50"/>
      <c r="AE53" s="50"/>
      <c r="AF53" s="50"/>
      <c r="AG53" s="50"/>
      <c r="AH53" s="50"/>
      <c r="AI53" s="3"/>
      <c r="AJ53" s="3"/>
    </row>
    <row r="54" spans="1:36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</sheetData>
  <sheetProtection algorithmName="SHA-512" hashValue="WTlZGSvPe5w2feyjPHLhP07HqeUZQMx36zax+3hogpGxdAnyo+0SLp9ai9vLeAFdJdSp4vIOaRdMYdfLQDsgPA==" saltValue="Z44FxnH6FzhUxJRjFEtYjA==" spinCount="100000" sheet="1" objects="1" scenarios="1"/>
  <mergeCells count="3">
    <mergeCell ref="A1:AE1"/>
    <mergeCell ref="AO16:AT16"/>
    <mergeCell ref="AA17:AD17"/>
  </mergeCells>
  <conditionalFormatting sqref="B15:Z15">
    <cfRule type="cellIs" dxfId="71" priority="10" operator="lessThan">
      <formula>0</formula>
    </cfRule>
    <cfRule type="cellIs" dxfId="70" priority="11" operator="greaterThan">
      <formula>0</formula>
    </cfRule>
    <cfRule type="cellIs" priority="12" operator="equal">
      <formula>0</formula>
    </cfRule>
  </conditionalFormatting>
  <conditionalFormatting sqref="AA5:AD14">
    <cfRule type="cellIs" dxfId="69" priority="7" operator="lessThan">
      <formula>0</formula>
    </cfRule>
    <cfRule type="cellIs" dxfId="68" priority="8" operator="greaterThan">
      <formula>0</formula>
    </cfRule>
    <cfRule type="cellIs" priority="9" operator="equal">
      <formula>0</formula>
    </cfRule>
  </conditionalFormatting>
  <conditionalFormatting sqref="AE9">
    <cfRule type="cellIs" dxfId="67" priority="4" operator="lessThan">
      <formula>0</formula>
    </cfRule>
    <cfRule type="cellIs" dxfId="66" priority="5" operator="greaterThan">
      <formula>0</formula>
    </cfRule>
    <cfRule type="cellIs" priority="6" operator="equal">
      <formula>0</formula>
    </cfRule>
  </conditionalFormatting>
  <conditionalFormatting sqref="AE14">
    <cfRule type="cellIs" dxfId="65" priority="1" operator="lessThan">
      <formula>0</formula>
    </cfRule>
    <cfRule type="cellIs" dxfId="64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4" orientation="landscape" r:id="rId1"/>
  <headerFooter scaleWithDoc="0"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xr2:uid="{00000000-0003-0000-0600-000000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'Imp_Exp_Hortofruticolas (2)'!B5:Y5</xm:f>
              <xm:sqref>AE5</xm:sqref>
            </x14:sparkline>
            <x14:sparkline>
              <xm:f>'Imp_Exp_Hortofruticolas (2)'!B6:Y6</xm:f>
              <xm:sqref>AE6</xm:sqref>
            </x14:sparkline>
            <x14:sparkline>
              <xm:f>'Imp_Exp_Hortofruticolas (2)'!B7:Y7</xm:f>
              <xm:sqref>AE7</xm:sqref>
            </x14:sparkline>
            <x14:sparkline>
              <xm:f>'Imp_Exp_Hortofruticolas (2)'!B8:Y8</xm:f>
              <xm:sqref>AE8</xm:sqref>
            </x14:sparkline>
          </x14:sparklines>
        </x14:sparklineGroup>
        <x14:sparklineGroup lineWeight="1" displayEmptyCellsAs="gap" xr2:uid="{00000000-0003-0000-0600-000001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'Imp_Exp_Hortofruticolas (2)'!B10:Y10</xm:f>
              <xm:sqref>AE10</xm:sqref>
            </x14:sparkline>
            <x14:sparkline>
              <xm:f>'Imp_Exp_Hortofruticolas (2)'!B11:Y11</xm:f>
              <xm:sqref>AE11</xm:sqref>
            </x14:sparkline>
            <x14:sparkline>
              <xm:f>'Imp_Exp_Hortofruticolas (2)'!B12:Y12</xm:f>
              <xm:sqref>AE12</xm:sqref>
            </x14:sparkline>
            <x14:sparkline>
              <xm:f>'Imp_Exp_Hortofruticolas (2)'!B13:Y13</xm:f>
              <xm:sqref>AE13</xm:sqref>
            </x14:sparkline>
          </x14:sparklines>
        </x14:sparklineGroup>
        <x14:sparklineGroup lineWeight="1.5" displayEmptyCellsAs="gap" xr2:uid="{00000000-0003-0000-0600-000002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'Imp_Exp_Hortofruticolas (2)'!B9:Y9</xm:f>
              <xm:sqref>AE9</xm:sqref>
            </x14:sparkline>
          </x14:sparklines>
        </x14:sparklineGroup>
        <x14:sparklineGroup lineWeight="1.5" displayEmptyCellsAs="gap" xr2:uid="{00000000-0003-0000-0600-000003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'Imp_Exp_Hortofruticolas (2)'!B14:Y14</xm:f>
              <xm:sqref>AE14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CY46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47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9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27" customHeight="1">
      <c r="A5" s="55" t="s">
        <v>10</v>
      </c>
      <c r="B5" s="56">
        <v>519.395399</v>
      </c>
      <c r="C5" s="56">
        <v>502.82590199999999</v>
      </c>
      <c r="D5" s="56">
        <v>535.05962199999999</v>
      </c>
      <c r="E5" s="56">
        <v>558.59211700000003</v>
      </c>
      <c r="F5" s="56">
        <v>562.76527999999996</v>
      </c>
      <c r="G5" s="56">
        <v>539.03929700000003</v>
      </c>
      <c r="H5" s="56">
        <v>557.28995099999997</v>
      </c>
      <c r="I5" s="56">
        <v>624.87343799999996</v>
      </c>
      <c r="J5" s="56">
        <v>610.69973000000005</v>
      </c>
      <c r="K5" s="56">
        <v>581.91526799999997</v>
      </c>
      <c r="L5" s="56">
        <v>614.38020500000005</v>
      </c>
      <c r="M5" s="56">
        <v>656.91826000000003</v>
      </c>
      <c r="N5" s="56">
        <v>703.50483499999996</v>
      </c>
      <c r="O5" s="56">
        <v>720.79356199999995</v>
      </c>
      <c r="P5" s="56">
        <v>726.28480300000001</v>
      </c>
      <c r="Q5" s="56">
        <v>735.533905</v>
      </c>
      <c r="R5" s="56">
        <v>723.97362499999997</v>
      </c>
      <c r="S5" s="56">
        <v>778.04100000000005</v>
      </c>
      <c r="T5" s="14">
        <v>801.21669799999995</v>
      </c>
      <c r="U5" s="14">
        <v>819.40233799999999</v>
      </c>
      <c r="V5" s="14">
        <v>856.18967599999996</v>
      </c>
      <c r="W5" s="14">
        <v>927.43715099999997</v>
      </c>
      <c r="X5" s="14">
        <v>938.96328800000003</v>
      </c>
      <c r="Y5" s="14">
        <v>928.05907200000001</v>
      </c>
      <c r="Z5" s="15">
        <f>AVERAGE(B5:Y5)</f>
        <v>688.46476758333336</v>
      </c>
      <c r="AA5" s="223">
        <f>IFERROR((Y5/B5)^(1/($Y$4-$B$4))-1,"")</f>
        <v>2.5557210176402112E-2</v>
      </c>
      <c r="AB5" s="223">
        <f>IFERROR((Y5-B5)/B5,"")</f>
        <v>0.78680649421771254</v>
      </c>
      <c r="AC5" s="223">
        <f>IFERROR((Y5/L5)^(1/($Y$4-$L$4))-1,"")</f>
        <v>3.2238082174806726E-2</v>
      </c>
      <c r="AD5" s="223">
        <f>IFERROR((Y5-L5)/L5,"")</f>
        <v>0.51056148041097771</v>
      </c>
      <c r="AE5" s="225"/>
      <c r="AF5" s="14"/>
      <c r="AG5" s="14"/>
      <c r="AH5" s="14"/>
      <c r="AI5" s="227"/>
      <c r="AJ5" s="7"/>
      <c r="AK5" s="7"/>
      <c r="AS5" s="10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57"/>
      <c r="BQ5" s="2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27" customHeight="1">
      <c r="A6" s="55" t="s">
        <v>11</v>
      </c>
      <c r="B6" s="56">
        <v>109.39156</v>
      </c>
      <c r="C6" s="56">
        <v>82.665809999999993</v>
      </c>
      <c r="D6" s="56">
        <v>71.481241999999995</v>
      </c>
      <c r="E6" s="56">
        <v>71.830828999999994</v>
      </c>
      <c r="F6" s="56">
        <v>76.908420000000007</v>
      </c>
      <c r="G6" s="56">
        <v>70.523994999999999</v>
      </c>
      <c r="H6" s="56">
        <v>56.864902000000001</v>
      </c>
      <c r="I6" s="56">
        <v>70.266786999999994</v>
      </c>
      <c r="J6" s="56">
        <v>100.403476</v>
      </c>
      <c r="K6" s="56">
        <v>101.696251</v>
      </c>
      <c r="L6" s="56">
        <v>89.311069000000003</v>
      </c>
      <c r="M6" s="56">
        <v>81.914569</v>
      </c>
      <c r="N6" s="56">
        <v>86.371300000000005</v>
      </c>
      <c r="O6" s="56">
        <v>122.399001</v>
      </c>
      <c r="P6" s="56">
        <v>125.15399099999999</v>
      </c>
      <c r="Q6" s="56">
        <v>116.754909</v>
      </c>
      <c r="R6" s="56">
        <v>110.19053599999999</v>
      </c>
      <c r="S6" s="56">
        <v>137.20592600000001</v>
      </c>
      <c r="T6" s="14">
        <v>158.10439199999999</v>
      </c>
      <c r="U6" s="14">
        <v>169.208338</v>
      </c>
      <c r="V6" s="14">
        <v>166.25471299999998</v>
      </c>
      <c r="W6" s="14">
        <v>172.866039</v>
      </c>
      <c r="X6" s="14">
        <v>205.34367499999999</v>
      </c>
      <c r="Y6" s="14">
        <v>199.37697600000001</v>
      </c>
      <c r="Z6" s="15">
        <f>AVERAGE(B6:Y6)</f>
        <v>114.68702941666668</v>
      </c>
      <c r="AA6" s="228">
        <f>IFERROR((Y6/B6)^(1/($Y$4-$B$4))-1,"")</f>
        <v>2.6441965274830226E-2</v>
      </c>
      <c r="AB6" s="228">
        <f>IFERROR((Y6-B6)/B6,"")</f>
        <v>0.82259925720046423</v>
      </c>
      <c r="AC6" s="228">
        <f>IFERROR((Y6/L6)^(1/($Y$4-$L$4))-1,"")</f>
        <v>6.3722730670077388E-2</v>
      </c>
      <c r="AD6" s="228">
        <f>IFERROR((Y6-L6)/L6,"")</f>
        <v>1.2323881936739556</v>
      </c>
      <c r="AE6" s="225"/>
      <c r="AF6" s="14"/>
      <c r="AG6" s="14"/>
      <c r="AH6" s="14"/>
      <c r="AI6" s="7"/>
      <c r="AJ6" s="7"/>
      <c r="AK6" s="7"/>
      <c r="AL6" s="11"/>
      <c r="AS6" s="10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57"/>
      <c r="BQ6" s="2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9.5" customHeight="1">
      <c r="A7" s="19" t="s">
        <v>6</v>
      </c>
      <c r="B7" s="20">
        <f t="shared" ref="B7:Z7" si="0">B5-B6</f>
        <v>410.00383899999997</v>
      </c>
      <c r="C7" s="20">
        <f t="shared" si="0"/>
        <v>420.16009199999996</v>
      </c>
      <c r="D7" s="20">
        <f t="shared" si="0"/>
        <v>463.57837999999998</v>
      </c>
      <c r="E7" s="20">
        <f t="shared" si="0"/>
        <v>486.76128800000004</v>
      </c>
      <c r="F7" s="20">
        <f t="shared" si="0"/>
        <v>485.85685999999998</v>
      </c>
      <c r="G7" s="20">
        <f t="shared" si="0"/>
        <v>468.51530200000002</v>
      </c>
      <c r="H7" s="20">
        <f t="shared" si="0"/>
        <v>500.42504899999994</v>
      </c>
      <c r="I7" s="20">
        <f t="shared" si="0"/>
        <v>554.60665099999994</v>
      </c>
      <c r="J7" s="20">
        <f t="shared" si="0"/>
        <v>510.29625400000003</v>
      </c>
      <c r="K7" s="20">
        <f t="shared" si="0"/>
        <v>480.21901699999995</v>
      </c>
      <c r="L7" s="20">
        <f t="shared" si="0"/>
        <v>525.06913600000007</v>
      </c>
      <c r="M7" s="20">
        <f t="shared" si="0"/>
        <v>575.003691</v>
      </c>
      <c r="N7" s="20">
        <f t="shared" si="0"/>
        <v>617.13353499999994</v>
      </c>
      <c r="O7" s="20">
        <f t="shared" si="0"/>
        <v>598.39456099999995</v>
      </c>
      <c r="P7" s="20">
        <f t="shared" si="0"/>
        <v>601.13081199999999</v>
      </c>
      <c r="Q7" s="20">
        <f t="shared" si="0"/>
        <v>618.77899600000001</v>
      </c>
      <c r="R7" s="20">
        <f t="shared" si="0"/>
        <v>613.78308900000002</v>
      </c>
      <c r="S7" s="20">
        <f t="shared" si="0"/>
        <v>640.83507400000008</v>
      </c>
      <c r="T7" s="20">
        <f t="shared" si="0"/>
        <v>643.11230599999999</v>
      </c>
      <c r="U7" s="20">
        <f t="shared" si="0"/>
        <v>650.19399999999996</v>
      </c>
      <c r="V7" s="20">
        <f t="shared" si="0"/>
        <v>689.93496299999993</v>
      </c>
      <c r="W7" s="20">
        <f t="shared" si="0"/>
        <v>754.57111199999997</v>
      </c>
      <c r="X7" s="20">
        <f t="shared" si="0"/>
        <v>733.61961300000007</v>
      </c>
      <c r="Y7" s="20">
        <f t="shared" si="0"/>
        <v>728.682096</v>
      </c>
      <c r="Z7" s="21">
        <f t="shared" si="0"/>
        <v>573.77773816666672</v>
      </c>
      <c r="AA7" s="90"/>
      <c r="AB7" s="90"/>
      <c r="AC7" s="22"/>
      <c r="AD7" s="14"/>
      <c r="AE7" s="14"/>
      <c r="AF7" s="14"/>
      <c r="AG7" s="14"/>
      <c r="AH7" s="14"/>
      <c r="AI7" s="23"/>
      <c r="AJ7" s="23"/>
      <c r="AL7" s="11"/>
      <c r="AM7" s="24"/>
      <c r="AN7" s="24"/>
      <c r="AO7" s="24"/>
      <c r="AP7" s="24"/>
      <c r="AQ7" s="24"/>
      <c r="AS7" s="10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57"/>
      <c r="BQ7" s="2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9.5" customHeight="1">
      <c r="A8" s="25" t="s">
        <v>7</v>
      </c>
      <c r="B8" s="26">
        <f t="shared" ref="B8:Z8" si="1">B5/B6</f>
        <v>4.748039053469939</v>
      </c>
      <c r="C8" s="26">
        <f t="shared" si="1"/>
        <v>6.0826344289132352</v>
      </c>
      <c r="D8" s="26">
        <f t="shared" si="1"/>
        <v>7.4853151264495379</v>
      </c>
      <c r="E8" s="26">
        <f t="shared" si="1"/>
        <v>7.7764954793992436</v>
      </c>
      <c r="F8" s="26">
        <f t="shared" si="1"/>
        <v>7.317342886513595</v>
      </c>
      <c r="G8" s="26">
        <f t="shared" si="1"/>
        <v>7.6433460271216918</v>
      </c>
      <c r="H8" s="26">
        <f t="shared" si="1"/>
        <v>9.8002446394790237</v>
      </c>
      <c r="I8" s="26">
        <f t="shared" si="1"/>
        <v>8.8928705107862704</v>
      </c>
      <c r="J8" s="26">
        <f t="shared" si="1"/>
        <v>6.0824560496291991</v>
      </c>
      <c r="K8" s="26">
        <f t="shared" si="1"/>
        <v>5.7220916432799473</v>
      </c>
      <c r="L8" s="26">
        <f t="shared" si="1"/>
        <v>6.8791048173435261</v>
      </c>
      <c r="M8" s="26">
        <f t="shared" si="1"/>
        <v>8.0195533959288738</v>
      </c>
      <c r="N8" s="26">
        <f t="shared" si="1"/>
        <v>8.1451226854290706</v>
      </c>
      <c r="O8" s="26">
        <f t="shared" si="1"/>
        <v>5.8888843545381544</v>
      </c>
      <c r="P8" s="26">
        <f t="shared" si="1"/>
        <v>5.8031293864212454</v>
      </c>
      <c r="Q8" s="26">
        <f t="shared" si="1"/>
        <v>6.2998113852326334</v>
      </c>
      <c r="R8" s="26">
        <f t="shared" si="1"/>
        <v>6.5701978707136881</v>
      </c>
      <c r="S8" s="26">
        <f t="shared" si="1"/>
        <v>5.6706078424047082</v>
      </c>
      <c r="T8" s="26">
        <f t="shared" si="1"/>
        <v>5.0676435225151746</v>
      </c>
      <c r="U8" s="26">
        <f t="shared" si="1"/>
        <v>4.8425647795204982</v>
      </c>
      <c r="V8" s="26">
        <f t="shared" si="1"/>
        <v>5.1498670957977595</v>
      </c>
      <c r="W8" s="26">
        <f t="shared" si="1"/>
        <v>5.365062775575022</v>
      </c>
      <c r="X8" s="26">
        <f t="shared" si="1"/>
        <v>4.5726428534991399</v>
      </c>
      <c r="Y8" s="26">
        <f t="shared" si="1"/>
        <v>4.6547956068909375</v>
      </c>
      <c r="Z8" s="27">
        <f t="shared" si="1"/>
        <v>6.0029871824658452</v>
      </c>
      <c r="AA8" s="90"/>
      <c r="AB8" s="90"/>
      <c r="AC8" s="22"/>
      <c r="AD8" s="14"/>
      <c r="AE8" s="14"/>
      <c r="AF8" s="14"/>
      <c r="AG8" s="14"/>
      <c r="AH8" s="14"/>
      <c r="AI8" s="23"/>
      <c r="AJ8" s="23"/>
      <c r="AL8" s="11"/>
      <c r="AM8" s="446"/>
      <c r="AN8" s="446"/>
      <c r="AO8" s="446"/>
      <c r="AP8" s="446"/>
      <c r="AQ8" s="446"/>
      <c r="AR8" s="446"/>
      <c r="AS8" s="10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57"/>
      <c r="BQ8" s="2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2.75" customHeight="1">
      <c r="A9" s="28"/>
      <c r="J9" s="29"/>
      <c r="K9" s="29"/>
      <c r="L9" s="29"/>
      <c r="M9" s="29"/>
      <c r="N9" s="29"/>
      <c r="Q9" s="30"/>
      <c r="R9" s="31"/>
      <c r="S9" s="31"/>
      <c r="T9" s="190"/>
      <c r="U9" s="190"/>
      <c r="V9" s="190"/>
      <c r="W9" s="190"/>
      <c r="X9" s="190"/>
      <c r="Y9" s="190"/>
      <c r="Z9" s="190"/>
      <c r="AA9" s="447" t="s">
        <v>101</v>
      </c>
      <c r="AB9" s="447"/>
      <c r="AC9" s="447"/>
      <c r="AD9" s="447"/>
      <c r="AE9" s="31"/>
      <c r="AF9" s="31"/>
      <c r="AG9" s="31"/>
      <c r="AH9" s="31"/>
      <c r="AI9" s="23"/>
      <c r="AJ9" s="23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57"/>
      <c r="BQ9" s="2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8" customHeight="1">
      <c r="A10" s="3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3"/>
      <c r="AJ10" s="33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57"/>
      <c r="BQ10" s="2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36" customFormat="1" ht="18" customHeight="1">
      <c r="A11" s="32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34"/>
      <c r="AJ11" s="33"/>
      <c r="AK11" s="8"/>
      <c r="AL11" s="8"/>
      <c r="AM11" s="35"/>
      <c r="AN11" s="35"/>
      <c r="AO11" s="35"/>
      <c r="AP11" s="35"/>
      <c r="AQ11" s="35"/>
      <c r="AR11" s="35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57"/>
      <c r="BQ11" s="2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</row>
    <row r="12" spans="1:103" s="39" customFormat="1" ht="18" customHeight="1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4"/>
      <c r="AJ12" s="33"/>
      <c r="AK12" s="8"/>
      <c r="AL12" s="8"/>
      <c r="AM12" s="35"/>
      <c r="AN12" s="35"/>
      <c r="AO12" s="35"/>
      <c r="AP12" s="35"/>
      <c r="AQ12" s="35"/>
      <c r="AR12" s="35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57"/>
      <c r="BQ12" s="2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</row>
    <row r="13" spans="1:103" s="41" customFormat="1" ht="18" customHeigh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4"/>
      <c r="AJ13" s="33"/>
      <c r="AK13" s="8"/>
      <c r="AL13" s="8"/>
      <c r="AM13" s="35"/>
      <c r="AN13" s="35"/>
      <c r="AO13" s="35"/>
      <c r="AP13" s="35"/>
      <c r="AQ13" s="35"/>
      <c r="AR13" s="35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57"/>
      <c r="BQ13" s="2"/>
      <c r="BR13" s="2"/>
      <c r="BS13" s="2"/>
      <c r="BT13" s="2"/>
      <c r="BU13" s="2"/>
      <c r="BV13" s="2"/>
      <c r="BW13" s="2"/>
      <c r="BX13" s="2"/>
      <c r="BY13" s="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</row>
    <row r="14" spans="1:103" s="41" customFormat="1" ht="18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43"/>
      <c r="AJ14" s="23"/>
      <c r="AK14" s="8"/>
      <c r="AL14" s="8"/>
      <c r="AM14" s="35"/>
      <c r="AN14" s="35"/>
      <c r="AO14" s="35"/>
      <c r="AP14" s="35"/>
      <c r="AQ14" s="35"/>
      <c r="AR14" s="35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58"/>
      <c r="BQ14" s="11"/>
      <c r="BR14" s="2"/>
      <c r="BS14" s="2"/>
      <c r="BT14" s="2"/>
      <c r="BU14" s="2"/>
      <c r="BV14" s="2"/>
      <c r="BW14" s="2"/>
      <c r="BX14" s="2"/>
      <c r="BY14" s="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</row>
    <row r="15" spans="1:103" s="8" customFormat="1" ht="18" customHeight="1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43"/>
      <c r="AJ15" s="23"/>
      <c r="AM15" s="35"/>
      <c r="AN15" s="35"/>
      <c r="AO15" s="35"/>
      <c r="AP15" s="35"/>
      <c r="AQ15" s="35"/>
      <c r="AR15" s="35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58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8" customHeight="1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43"/>
      <c r="AJ16" s="23"/>
      <c r="AM16" s="35"/>
      <c r="AN16" s="35"/>
      <c r="AO16" s="35"/>
      <c r="AP16" s="35"/>
      <c r="AQ16" s="35"/>
      <c r="AR16" s="35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58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8" customHeight="1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43"/>
      <c r="AJ17" s="23"/>
      <c r="AM17" s="35"/>
      <c r="AN17" s="35"/>
      <c r="AO17" s="35"/>
      <c r="AP17" s="23"/>
      <c r="AQ17" s="35"/>
      <c r="AR17" s="35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57"/>
      <c r="BQ17" s="2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8" customHeight="1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43"/>
      <c r="AJ18" s="23"/>
      <c r="AM18" s="35"/>
      <c r="AN18" s="35"/>
      <c r="AO18" s="35"/>
      <c r="AP18" s="23"/>
      <c r="AQ18" s="35"/>
      <c r="AR18" s="35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58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8" customHeight="1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43"/>
      <c r="AJ19" s="23"/>
      <c r="AM19" s="35"/>
      <c r="AN19" s="35"/>
      <c r="AO19" s="35"/>
      <c r="AP19" s="23"/>
      <c r="AQ19" s="35"/>
      <c r="AR19" s="35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58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2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3"/>
      <c r="AJ20" s="23"/>
      <c r="AL20" s="11"/>
      <c r="AM20" s="35"/>
      <c r="AN20" s="35"/>
      <c r="AO20" s="35"/>
      <c r="AP20" s="23"/>
      <c r="AQ20" s="35"/>
      <c r="AR20" s="35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58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>
      <c r="A21" s="45" t="s">
        <v>167</v>
      </c>
      <c r="BP21" s="58"/>
      <c r="BQ21" s="11"/>
    </row>
    <row r="22" spans="1:103">
      <c r="BP22" s="58"/>
      <c r="BQ22" s="11"/>
    </row>
    <row r="23" spans="1:103">
      <c r="BP23" s="58"/>
      <c r="BQ23" s="11"/>
    </row>
    <row r="24" spans="1:103">
      <c r="BP24" s="58"/>
      <c r="BQ24" s="11"/>
    </row>
    <row r="25" spans="1:103">
      <c r="BP25" s="59"/>
      <c r="BQ25" s="40"/>
    </row>
    <row r="26" spans="1:103">
      <c r="BP26" s="57"/>
    </row>
    <row r="27" spans="1:103">
      <c r="BP27" s="58"/>
      <c r="BQ27" s="11"/>
    </row>
    <row r="28" spans="1:103">
      <c r="BP28" s="58"/>
      <c r="BQ28" s="11"/>
    </row>
    <row r="29" spans="1:103">
      <c r="BP29" s="58"/>
      <c r="BQ29" s="11"/>
    </row>
    <row r="30" spans="1:103">
      <c r="BP30" s="57"/>
    </row>
    <row r="31" spans="1:103">
      <c r="BP31" s="57"/>
    </row>
    <row r="32" spans="1:103">
      <c r="BP32" s="57"/>
    </row>
    <row r="33" spans="1:68">
      <c r="BP33" s="57"/>
    </row>
    <row r="34" spans="1:68">
      <c r="BP34" s="57"/>
    </row>
    <row r="35" spans="1:68">
      <c r="BP35" s="57"/>
    </row>
    <row r="36" spans="1:68">
      <c r="BP36" s="57"/>
    </row>
    <row r="37" spans="1:68">
      <c r="BP37" s="57"/>
    </row>
    <row r="43" spans="1:68" s="2" customFormat="1" ht="11.25">
      <c r="A43" s="45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48"/>
      <c r="Q43" s="48"/>
      <c r="R43" s="48"/>
      <c r="S43" s="48"/>
      <c r="T43" s="38"/>
      <c r="U43" s="38"/>
      <c r="V43" s="38"/>
      <c r="W43" s="38"/>
      <c r="X43" s="38"/>
      <c r="Y43" s="38"/>
      <c r="Z43" s="448">
        <v>42864.635367939816</v>
      </c>
      <c r="AA43" s="448"/>
      <c r="AB43" s="448"/>
      <c r="AC43" s="448"/>
      <c r="AD43" s="448"/>
      <c r="AE43" s="448"/>
      <c r="AF43" s="448"/>
      <c r="AG43" s="448"/>
      <c r="AH43" s="448"/>
    </row>
    <row r="44" spans="1:68" s="2" customFormat="1" ht="10.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68" s="2" customFormat="1">
      <c r="A45" s="3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50"/>
      <c r="AA45" s="50"/>
      <c r="AB45" s="50"/>
      <c r="AC45" s="50"/>
      <c r="AD45" s="50"/>
      <c r="AE45" s="50"/>
      <c r="AF45" s="50"/>
      <c r="AG45" s="3"/>
      <c r="AH45" s="3"/>
    </row>
    <row r="46" spans="1:68" s="2" customFormat="1" ht="10.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</sheetData>
  <sheetProtection algorithmName="SHA-512" hashValue="zRhsTBnGgYNhZ0I/l5E88nR97tVHQwCF9KuFOIenDc220fWUThv7Ji00nC5RlWw0S1yN1mJmXre5od0WMJGbDw==" saltValue="TkTEF7fueTocgDtwEbe9lA==" spinCount="100000" sheet="1" objects="1" scenarios="1"/>
  <mergeCells count="4">
    <mergeCell ref="A1:AE1"/>
    <mergeCell ref="AM8:AR8"/>
    <mergeCell ref="AA9:AD9"/>
    <mergeCell ref="Z43:AH43"/>
  </mergeCells>
  <conditionalFormatting sqref="B7:Z7">
    <cfRule type="cellIs" dxfId="63" priority="4" operator="lessThan">
      <formula>0</formula>
    </cfRule>
    <cfRule type="cellIs" dxfId="62" priority="5" operator="greaterThan">
      <formula>0</formula>
    </cfRule>
    <cfRule type="cellIs" priority="6" operator="equal">
      <formula>0</formula>
    </cfRule>
  </conditionalFormatting>
  <conditionalFormatting sqref="AA5:AE6">
    <cfRule type="cellIs" dxfId="61" priority="1" operator="lessThan">
      <formula>0</formula>
    </cfRule>
    <cfRule type="cellIs" dxfId="60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7" orientation="landscape" r:id="rId1"/>
  <headerFooter scaleWithDoc="0"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700-000004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'Imp_Exp_Vinho (2)'!B5:Y5</xm:f>
              <xm:sqref>AE5</xm:sqref>
            </x14:sparkline>
          </x14:sparklines>
        </x14:sparklineGroup>
        <x14:sparklineGroup lineWeight="1.5" displayEmptyCellsAs="gap" xr2:uid="{00000000-0003-0000-0700-000005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'Imp_Exp_Vinho (2)'!B6:Y6</xm:f>
              <xm:sqref>AE6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CY62"/>
  <sheetViews>
    <sheetView showGridLines="0" zoomScaleNormal="100" workbookViewId="0">
      <selection activeCell="E42" sqref="E42"/>
    </sheetView>
  </sheetViews>
  <sheetFormatPr defaultColWidth="9.140625" defaultRowHeight="12.75"/>
  <cols>
    <col min="1" max="1" width="46.28515625" style="54" customWidth="1"/>
    <col min="2" max="11" width="10.5703125" style="46" hidden="1" customWidth="1"/>
    <col min="12" max="25" width="10.5703125" style="46" customWidth="1"/>
    <col min="26" max="30" width="11.140625" style="46" customWidth="1"/>
    <col min="31" max="34" width="7.28515625" style="46" customWidth="1"/>
    <col min="35" max="36" width="8.28515625" style="2" bestFit="1" customWidth="1"/>
    <col min="37" max="37" width="10" style="2" bestFit="1" customWidth="1"/>
    <col min="38" max="38" width="7.140625" style="2" customWidth="1"/>
    <col min="39" max="39" width="8.85546875" style="2" customWidth="1"/>
    <col min="40" max="44" width="9.140625" style="2" bestFit="1" customWidth="1"/>
    <col min="45" max="45" width="11.7109375" style="2" customWidth="1"/>
    <col min="46" max="103" width="9.140625" style="2"/>
    <col min="104" max="16384" width="9.140625" style="3"/>
  </cols>
  <sheetData>
    <row r="1" spans="1:103" ht="31.5" customHeight="1">
      <c r="A1" s="445" t="s">
        <v>213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1"/>
      <c r="AG1" s="1"/>
      <c r="AH1" s="1"/>
      <c r="AI1" s="1"/>
      <c r="AJ1" s="1"/>
    </row>
    <row r="2" spans="1:103" ht="31.5" customHeight="1">
      <c r="A2" s="22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67"/>
      <c r="V2" s="167"/>
      <c r="W2" s="167"/>
      <c r="X2" s="167"/>
      <c r="Y2" s="167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103" ht="31.5" customHeight="1">
      <c r="A3" s="22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67"/>
      <c r="V3" s="167"/>
      <c r="W3" s="167"/>
      <c r="X3" s="167"/>
      <c r="Y3" s="167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103" s="8" customFormat="1" ht="31.5" customHeight="1">
      <c r="A4" s="4" t="s">
        <v>14</v>
      </c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6" t="s">
        <v>3</v>
      </c>
      <c r="AA4" s="189" t="s">
        <v>169</v>
      </c>
      <c r="AB4" s="89" t="s">
        <v>170</v>
      </c>
      <c r="AC4" s="189" t="s">
        <v>171</v>
      </c>
      <c r="AD4" s="189" t="s">
        <v>172</v>
      </c>
      <c r="AE4" s="5" t="s">
        <v>168</v>
      </c>
      <c r="AF4" s="7"/>
      <c r="AG4" s="7"/>
      <c r="AH4" s="7"/>
      <c r="AI4" s="7"/>
      <c r="AJ4" s="7"/>
      <c r="AK4" s="7"/>
      <c r="AM4" s="9"/>
      <c r="AN4" s="9"/>
      <c r="AO4" s="9"/>
      <c r="AP4" s="9"/>
      <c r="AQ4" s="9"/>
      <c r="AR4" s="9"/>
      <c r="AS4" s="10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</row>
    <row r="5" spans="1:103" s="8" customFormat="1" ht="15" customHeight="1">
      <c r="A5" s="13" t="s">
        <v>123</v>
      </c>
      <c r="B5" s="14">
        <v>9.0115610000000004</v>
      </c>
      <c r="C5" s="14">
        <v>15.166289000000001</v>
      </c>
      <c r="D5" s="14">
        <v>25.699097999999999</v>
      </c>
      <c r="E5" s="14">
        <v>14.878565</v>
      </c>
      <c r="F5" s="14">
        <v>9.4047689999999999</v>
      </c>
      <c r="G5" s="14">
        <v>19.112036</v>
      </c>
      <c r="H5" s="14">
        <v>18.006658000000002</v>
      </c>
      <c r="I5" s="14">
        <v>12.822388999999999</v>
      </c>
      <c r="J5" s="14">
        <v>13.719177</v>
      </c>
      <c r="K5" s="14">
        <v>11.546199</v>
      </c>
      <c r="L5" s="14">
        <v>9.8256829999999997</v>
      </c>
      <c r="M5" s="14">
        <v>8.3078500000000002</v>
      </c>
      <c r="N5" s="14">
        <v>9.9060369999999995</v>
      </c>
      <c r="O5" s="14">
        <v>1.850322</v>
      </c>
      <c r="P5" s="14">
        <v>7.561159</v>
      </c>
      <c r="Q5" s="14">
        <v>3.5441700000000003</v>
      </c>
      <c r="R5" s="14">
        <v>6.9049690000000004</v>
      </c>
      <c r="S5" s="14">
        <v>8.8242060000000002</v>
      </c>
      <c r="T5" s="14">
        <v>5.3410799999999998</v>
      </c>
      <c r="U5" s="14">
        <v>5.6990230000000004</v>
      </c>
      <c r="V5" s="14">
        <v>2.6732499999999999</v>
      </c>
      <c r="W5" s="14">
        <v>1.335226</v>
      </c>
      <c r="X5" s="14">
        <v>5.620692</v>
      </c>
      <c r="Y5" s="14">
        <v>10.741085</v>
      </c>
      <c r="Z5" s="15">
        <f t="shared" ref="Z5:Z22" si="0">AVERAGE(B5:Y5)</f>
        <v>9.8958955416666665</v>
      </c>
      <c r="AA5" s="223">
        <f t="shared" ref="AA5:AA22" si="1">IFERROR((Y5/B5)^(1/($Y$4-$B$4))-1,"")</f>
        <v>7.6625911302152794E-3</v>
      </c>
      <c r="AB5" s="223">
        <f t="shared" ref="AB5:AB22" si="2">IFERROR((Y5-B5)/B5,"")</f>
        <v>0.19192279783713384</v>
      </c>
      <c r="AC5" s="223">
        <f t="shared" ref="AC5:AC22" si="3">IFERROR((Y5/L5)^(1/($Y$4-$L$4))-1,"")</f>
        <v>6.8755624536800397E-3</v>
      </c>
      <c r="AD5" s="223">
        <f t="shared" ref="AD5:AD22" si="4">IFERROR((Y5-L5)/L5,"")</f>
        <v>9.316421056938233E-2</v>
      </c>
      <c r="AE5" s="14"/>
      <c r="AF5" s="14"/>
      <c r="AG5" s="14"/>
      <c r="AH5" s="14"/>
      <c r="AI5" s="14"/>
      <c r="AJ5" s="7"/>
      <c r="AK5" s="7"/>
      <c r="AS5" s="2"/>
      <c r="AT5" s="2"/>
      <c r="AU5" s="2"/>
      <c r="AV5" s="2"/>
      <c r="AW5" s="2"/>
      <c r="AX5" s="2"/>
      <c r="AY5" s="2"/>
      <c r="AZ5" s="2"/>
      <c r="BA5" s="2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03" s="8" customFormat="1" ht="15" customHeight="1">
      <c r="A6" s="13" t="s">
        <v>124</v>
      </c>
      <c r="B6" s="169">
        <v>1.0252000000000001E-2</v>
      </c>
      <c r="C6" s="168">
        <v>9.5823000000000005E-2</v>
      </c>
      <c r="D6" s="14">
        <v>6.9999999999999999E-6</v>
      </c>
      <c r="E6" s="170">
        <v>3.9240000000000004E-3</v>
      </c>
      <c r="F6" s="14">
        <v>3.0000000000000001E-5</v>
      </c>
      <c r="G6" s="14">
        <v>1.4E-5</v>
      </c>
      <c r="H6" s="14">
        <v>1.5999999999999999E-5</v>
      </c>
      <c r="I6" s="169">
        <v>2.1909000000000001E-2</v>
      </c>
      <c r="J6" s="14">
        <v>2.6800000000000001E-4</v>
      </c>
      <c r="K6" s="14">
        <v>0</v>
      </c>
      <c r="L6" s="14">
        <v>0</v>
      </c>
      <c r="M6" s="14">
        <v>1.1E-5</v>
      </c>
      <c r="N6" s="169">
        <v>2.4201E-2</v>
      </c>
      <c r="O6" s="169">
        <v>2.46E-2</v>
      </c>
      <c r="P6" s="14">
        <v>6.9999999999999999E-6</v>
      </c>
      <c r="Q6" s="169">
        <v>1.1567000000000001E-2</v>
      </c>
      <c r="R6" s="169">
        <v>2.0976999999999999E-2</v>
      </c>
      <c r="S6" s="168">
        <v>9.7531000000000007E-2</v>
      </c>
      <c r="T6" s="170">
        <v>3.0760000000000002E-3</v>
      </c>
      <c r="U6" s="14">
        <v>0</v>
      </c>
      <c r="V6" s="169">
        <v>2.8469000000000001E-2</v>
      </c>
      <c r="W6" s="169">
        <v>4.4000000000000002E-4</v>
      </c>
      <c r="X6" s="169">
        <v>0</v>
      </c>
      <c r="Y6" s="169">
        <v>6.8599999999999998E-4</v>
      </c>
      <c r="Z6" s="15">
        <f t="shared" si="0"/>
        <v>1.4325333333333336E-2</v>
      </c>
      <c r="AA6" s="223">
        <f t="shared" si="1"/>
        <v>-0.11093102097316787</v>
      </c>
      <c r="AB6" s="223">
        <f t="shared" si="2"/>
        <v>-0.93308622707764344</v>
      </c>
      <c r="AC6" s="223" t="str">
        <f t="shared" si="3"/>
        <v/>
      </c>
      <c r="AD6" s="223" t="str">
        <f t="shared" si="4"/>
        <v/>
      </c>
      <c r="AE6" s="14"/>
      <c r="AF6" s="14"/>
      <c r="AG6" s="14"/>
      <c r="AH6" s="14"/>
      <c r="AI6" s="14"/>
      <c r="AJ6" s="7"/>
      <c r="AK6" s="7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</row>
    <row r="7" spans="1:103" s="8" customFormat="1" ht="15" customHeight="1">
      <c r="A7" s="13" t="s">
        <v>125</v>
      </c>
      <c r="B7" s="14">
        <v>0.21973699999999999</v>
      </c>
      <c r="C7" s="14">
        <v>2.1447690000000001</v>
      </c>
      <c r="D7" s="14">
        <v>6.7093299999999996</v>
      </c>
      <c r="E7" s="14">
        <v>0.59920899999999999</v>
      </c>
      <c r="F7" s="14">
        <v>10.951294000000001</v>
      </c>
      <c r="G7" s="14">
        <v>9.8757249999999992</v>
      </c>
      <c r="H7" s="14">
        <v>8.0276770000000006</v>
      </c>
      <c r="I7" s="14">
        <v>3.7438899999999999</v>
      </c>
      <c r="J7" s="14">
        <v>0.49354999999999999</v>
      </c>
      <c r="K7" s="14">
        <v>8.531561</v>
      </c>
      <c r="L7" s="14">
        <v>4.5257290000000001</v>
      </c>
      <c r="M7" s="14">
        <v>8.2402110000000004</v>
      </c>
      <c r="N7" s="14">
        <v>1.042149</v>
      </c>
      <c r="O7" s="14">
        <v>0.96179899999999996</v>
      </c>
      <c r="P7" s="14">
        <v>2.9087170000000002</v>
      </c>
      <c r="Q7" s="14">
        <v>3.5596220000000001</v>
      </c>
      <c r="R7" s="14">
        <v>4.4732299999999992</v>
      </c>
      <c r="S7" s="14">
        <v>6.7233860000000005</v>
      </c>
      <c r="T7" s="14">
        <v>5.4965140000000003</v>
      </c>
      <c r="U7" s="14">
        <v>6.0889860000000002</v>
      </c>
      <c r="V7" s="14">
        <v>1.5852519999999999</v>
      </c>
      <c r="W7" s="14">
        <v>0.80560900000000002</v>
      </c>
      <c r="X7" s="14">
        <v>7.3557059999999996</v>
      </c>
      <c r="Y7" s="14">
        <v>31.002134000000002</v>
      </c>
      <c r="Z7" s="15">
        <f t="shared" si="0"/>
        <v>5.6694077500000004</v>
      </c>
      <c r="AA7" s="223">
        <f t="shared" si="1"/>
        <v>0.24009802921388745</v>
      </c>
      <c r="AB7" s="223">
        <f t="shared" si="2"/>
        <v>140.08745454793689</v>
      </c>
      <c r="AC7" s="223">
        <f t="shared" si="3"/>
        <v>0.15953763632204931</v>
      </c>
      <c r="AD7" s="223">
        <f t="shared" si="4"/>
        <v>5.8501967307366387</v>
      </c>
      <c r="AE7" s="14"/>
      <c r="AF7" s="14"/>
      <c r="AG7" s="14"/>
      <c r="AH7" s="14"/>
      <c r="AI7" s="14"/>
      <c r="AJ7" s="7"/>
      <c r="AK7" s="7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</row>
    <row r="8" spans="1:103" s="8" customFormat="1" ht="15" customHeight="1">
      <c r="A8" s="13" t="s">
        <v>126</v>
      </c>
      <c r="B8" s="14">
        <v>0.42663000000000001</v>
      </c>
      <c r="C8" s="14">
        <v>0.30298999999999998</v>
      </c>
      <c r="D8" s="14">
        <v>0.307805</v>
      </c>
      <c r="E8" s="14">
        <v>0.38862600000000003</v>
      </c>
      <c r="F8" s="14">
        <v>0.31468200000000002</v>
      </c>
      <c r="G8" s="14">
        <v>0.43532999999999999</v>
      </c>
      <c r="H8" s="14">
        <v>2.333485</v>
      </c>
      <c r="I8" s="14">
        <v>0.41372599999999998</v>
      </c>
      <c r="J8" s="14">
        <v>1.3241689999999999</v>
      </c>
      <c r="K8" s="14">
        <v>0.124016</v>
      </c>
      <c r="L8" s="14">
        <v>9.6979999999999997E-2</v>
      </c>
      <c r="M8" s="14">
        <v>4.1926999999999999E-2</v>
      </c>
      <c r="N8" s="168">
        <v>9.6318000000000001E-2</v>
      </c>
      <c r="O8" s="169">
        <v>3.5005000000000001E-2</v>
      </c>
      <c r="P8" s="14">
        <v>0.93098800000000004</v>
      </c>
      <c r="Q8" s="168">
        <v>0.36771199999999998</v>
      </c>
      <c r="R8" s="168">
        <v>0.19065499999999999</v>
      </c>
      <c r="S8" s="168">
        <v>0.46915699999999999</v>
      </c>
      <c r="T8" s="14">
        <v>0.65731500000000009</v>
      </c>
      <c r="U8" s="14">
        <v>1.6425179999999999</v>
      </c>
      <c r="V8" s="14">
        <v>0.552844</v>
      </c>
      <c r="W8" s="14">
        <v>0.56734600000000002</v>
      </c>
      <c r="X8" s="14">
        <v>0.261598</v>
      </c>
      <c r="Y8" s="14">
        <v>0.22117500000000001</v>
      </c>
      <c r="Z8" s="15">
        <f t="shared" si="0"/>
        <v>0.52095820833333328</v>
      </c>
      <c r="AA8" s="223">
        <f t="shared" si="1"/>
        <v>-2.8159520410107053E-2</v>
      </c>
      <c r="AB8" s="223">
        <f t="shared" si="2"/>
        <v>-0.48157654173405523</v>
      </c>
      <c r="AC8" s="223">
        <f t="shared" si="3"/>
        <v>6.5473381557209054E-2</v>
      </c>
      <c r="AD8" s="223">
        <f t="shared" si="4"/>
        <v>1.2806248711074451</v>
      </c>
      <c r="AE8" s="14"/>
      <c r="AF8" s="14"/>
      <c r="AG8" s="14"/>
      <c r="AH8" s="14"/>
      <c r="AI8" s="14"/>
      <c r="AJ8" s="7"/>
      <c r="AK8" s="7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</row>
    <row r="9" spans="1:103" s="8" customFormat="1" ht="15" customHeight="1">
      <c r="A9" s="13" t="s">
        <v>127</v>
      </c>
      <c r="B9" s="14">
        <v>5.7412340000000004</v>
      </c>
      <c r="C9" s="14">
        <v>1.7404299999999999</v>
      </c>
      <c r="D9" s="14">
        <v>3.5919669999999999</v>
      </c>
      <c r="E9" s="14">
        <v>3.0823909999999999</v>
      </c>
      <c r="F9" s="14">
        <v>9.7455499999999997</v>
      </c>
      <c r="G9" s="14">
        <v>5.1948840000000001</v>
      </c>
      <c r="H9" s="14">
        <v>2.6604350000000001</v>
      </c>
      <c r="I9" s="14">
        <v>21.223520000000001</v>
      </c>
      <c r="J9" s="14">
        <v>16.302491</v>
      </c>
      <c r="K9" s="14">
        <v>7.4933389999999997</v>
      </c>
      <c r="L9" s="14">
        <v>6.2713919999999996</v>
      </c>
      <c r="M9" s="14">
        <v>9.5489680000000003</v>
      </c>
      <c r="N9" s="14">
        <v>8.0352689999999996</v>
      </c>
      <c r="O9" s="14">
        <v>7.6277020000000002</v>
      </c>
      <c r="P9" s="14">
        <v>22.73292</v>
      </c>
      <c r="Q9" s="14">
        <v>9.5055990000000001</v>
      </c>
      <c r="R9" s="14">
        <v>10.903477000000001</v>
      </c>
      <c r="S9" s="14">
        <v>16.529730999999998</v>
      </c>
      <c r="T9" s="14">
        <v>50.703527999999999</v>
      </c>
      <c r="U9" s="14">
        <v>31.290358999999999</v>
      </c>
      <c r="V9" s="14">
        <v>27.738876999999999</v>
      </c>
      <c r="W9" s="14">
        <v>22.399448</v>
      </c>
      <c r="X9" s="14">
        <v>74.904077999999998</v>
      </c>
      <c r="Y9" s="14">
        <v>70.138779</v>
      </c>
      <c r="Z9" s="15">
        <f t="shared" si="0"/>
        <v>18.546098666666666</v>
      </c>
      <c r="AA9" s="223">
        <f t="shared" si="1"/>
        <v>0.11495881138760367</v>
      </c>
      <c r="AB9" s="223">
        <f t="shared" si="2"/>
        <v>11.216673105468265</v>
      </c>
      <c r="AC9" s="223">
        <f t="shared" si="3"/>
        <v>0.20409595219654619</v>
      </c>
      <c r="AD9" s="223">
        <f t="shared" si="4"/>
        <v>10.183925195554671</v>
      </c>
      <c r="AE9" s="14"/>
      <c r="AF9" s="14"/>
      <c r="AG9" s="14"/>
      <c r="AH9" s="14"/>
      <c r="AI9" s="14"/>
      <c r="AJ9" s="7"/>
      <c r="AK9" s="7"/>
      <c r="AS9" s="41"/>
      <c r="AT9" s="41"/>
      <c r="AU9" s="41"/>
      <c r="AV9" s="41"/>
      <c r="AW9" s="41"/>
      <c r="AX9" s="41"/>
      <c r="AY9" s="41"/>
      <c r="AZ9" s="2"/>
      <c r="BA9" s="2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</row>
    <row r="10" spans="1:103" s="8" customFormat="1" ht="15" customHeight="1">
      <c r="A10" s="13" t="s">
        <v>128</v>
      </c>
      <c r="B10" s="14">
        <v>2.8150409999999999</v>
      </c>
      <c r="C10" s="14">
        <v>3.0210140000000001</v>
      </c>
      <c r="D10" s="14">
        <v>3.4939770000000001</v>
      </c>
      <c r="E10" s="14">
        <v>4.5946059999999997</v>
      </c>
      <c r="F10" s="14">
        <v>8.8314679999999992</v>
      </c>
      <c r="G10" s="14">
        <v>4.8180069999999997</v>
      </c>
      <c r="H10" s="14">
        <v>4.7661959999999999</v>
      </c>
      <c r="I10" s="14">
        <v>6.1154710000000003</v>
      </c>
      <c r="J10" s="14">
        <v>4.8919589999999999</v>
      </c>
      <c r="K10" s="14">
        <v>14.029486</v>
      </c>
      <c r="L10" s="14">
        <v>12.724309</v>
      </c>
      <c r="M10" s="14">
        <v>12.74062</v>
      </c>
      <c r="N10" s="14">
        <v>11.328074000000001</v>
      </c>
      <c r="O10" s="14">
        <v>16.347484000000001</v>
      </c>
      <c r="P10" s="14">
        <v>32.870668999999999</v>
      </c>
      <c r="Q10" s="14">
        <v>30.975557000000002</v>
      </c>
      <c r="R10" s="14">
        <v>40.194803999999998</v>
      </c>
      <c r="S10" s="14">
        <v>39.556029000000002</v>
      </c>
      <c r="T10" s="14">
        <v>47.119585000000001</v>
      </c>
      <c r="U10" s="14">
        <v>50.701661000000001</v>
      </c>
      <c r="V10" s="14">
        <v>52.332929999999998</v>
      </c>
      <c r="W10" s="14">
        <v>61.782235</v>
      </c>
      <c r="X10" s="14">
        <v>88.708106999999998</v>
      </c>
      <c r="Y10" s="14">
        <v>84.560705999999996</v>
      </c>
      <c r="Z10" s="15">
        <f t="shared" si="0"/>
        <v>26.638333124999999</v>
      </c>
      <c r="AA10" s="223">
        <f t="shared" si="1"/>
        <v>0.15943691871025956</v>
      </c>
      <c r="AB10" s="223">
        <f t="shared" si="2"/>
        <v>29.038889664484461</v>
      </c>
      <c r="AC10" s="223">
        <f t="shared" si="3"/>
        <v>0.15683621648044244</v>
      </c>
      <c r="AD10" s="223">
        <f t="shared" si="4"/>
        <v>5.6456029950231477</v>
      </c>
      <c r="AE10" s="14"/>
      <c r="AF10" s="14"/>
      <c r="AG10" s="14"/>
      <c r="AH10" s="14"/>
      <c r="AI10" s="14"/>
      <c r="AJ10" s="7"/>
      <c r="AK10" s="7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</row>
    <row r="11" spans="1:103" s="8" customFormat="1" ht="15" customHeight="1">
      <c r="A11" s="13" t="s">
        <v>129</v>
      </c>
      <c r="B11" s="14">
        <v>1.4428E-2</v>
      </c>
      <c r="C11" s="14">
        <v>5.0820999999999998E-2</v>
      </c>
      <c r="D11" s="14">
        <v>8.1224000000000005E-2</v>
      </c>
      <c r="E11" s="14">
        <v>7.9582E-2</v>
      </c>
      <c r="F11" s="14">
        <v>8.3168000000000006E-2</v>
      </c>
      <c r="G11" s="14">
        <v>6.1787000000000002E-2</v>
      </c>
      <c r="H11" s="14">
        <v>6.3918000000000003E-2</v>
      </c>
      <c r="I11" s="14">
        <v>0.32983699999999999</v>
      </c>
      <c r="J11" s="14">
        <v>2.2011639999999999</v>
      </c>
      <c r="K11" s="14">
        <v>1.5030999999999999E-2</v>
      </c>
      <c r="L11" s="169">
        <v>4.4142000000000001E-2</v>
      </c>
      <c r="M11" s="14">
        <v>2.1273309999999999</v>
      </c>
      <c r="N11" s="168">
        <v>7.4107999999999993E-2</v>
      </c>
      <c r="O11" s="169">
        <v>4.9868999999999997E-2</v>
      </c>
      <c r="P11" s="168">
        <v>6.1649000000000002E-2</v>
      </c>
      <c r="Q11" s="168">
        <v>8.7691999999999992E-2</v>
      </c>
      <c r="R11" s="168">
        <v>0.27204500000000004</v>
      </c>
      <c r="S11" s="168">
        <v>9.4223000000000001E-2</v>
      </c>
      <c r="T11" s="168">
        <v>0.14093700000000001</v>
      </c>
      <c r="U11" s="168">
        <v>7.9704999999999998E-2</v>
      </c>
      <c r="V11" s="168">
        <v>0.152471</v>
      </c>
      <c r="W11" s="168">
        <v>0.13877200000000001</v>
      </c>
      <c r="X11" s="168">
        <v>5.3988000000000001E-2</v>
      </c>
      <c r="Y11" s="168">
        <v>0.25037199999999998</v>
      </c>
      <c r="Z11" s="15">
        <f t="shared" si="0"/>
        <v>0.27534433333333336</v>
      </c>
      <c r="AA11" s="223">
        <f t="shared" si="1"/>
        <v>0.13210333731274493</v>
      </c>
      <c r="AB11" s="223">
        <f t="shared" si="2"/>
        <v>16.353202107014138</v>
      </c>
      <c r="AC11" s="223">
        <f t="shared" si="3"/>
        <v>0.14282443981650461</v>
      </c>
      <c r="AD11" s="223">
        <f t="shared" si="4"/>
        <v>4.6719677404739244</v>
      </c>
      <c r="AE11" s="14"/>
      <c r="AF11" s="14"/>
      <c r="AG11" s="14"/>
      <c r="AH11" s="14"/>
      <c r="AI11" s="14"/>
      <c r="AJ11" s="7"/>
      <c r="AK11" s="7"/>
      <c r="AS11" s="10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</row>
    <row r="12" spans="1:103" s="8" customFormat="1" ht="15" customHeight="1">
      <c r="A12" s="13" t="s">
        <v>130</v>
      </c>
      <c r="B12" s="14">
        <v>0.52087499999999998</v>
      </c>
      <c r="C12" s="14">
        <v>0.119662</v>
      </c>
      <c r="D12" s="14">
        <v>0.40611999999999998</v>
      </c>
      <c r="E12" s="14">
        <v>1.7861069999999999</v>
      </c>
      <c r="F12" s="14">
        <v>0.70990500000000001</v>
      </c>
      <c r="G12" s="14">
        <v>1.6818169999999999</v>
      </c>
      <c r="H12" s="14">
        <v>2.1822689999999998</v>
      </c>
      <c r="I12" s="14">
        <v>1.3983719999999999</v>
      </c>
      <c r="J12" s="14">
        <v>1.2494130000000001</v>
      </c>
      <c r="K12" s="14">
        <v>1.38476</v>
      </c>
      <c r="L12" s="14">
        <v>0.78044599999999997</v>
      </c>
      <c r="M12" s="14">
        <v>1.4326730000000001</v>
      </c>
      <c r="N12" s="14">
        <v>1.4986189999999999</v>
      </c>
      <c r="O12" s="14">
        <v>0.80813599999999997</v>
      </c>
      <c r="P12" s="14">
        <v>0.80166800000000005</v>
      </c>
      <c r="Q12" s="14">
        <v>0.56419699999999995</v>
      </c>
      <c r="R12" s="14">
        <v>0.84018300000000001</v>
      </c>
      <c r="S12" s="14">
        <v>0.538408</v>
      </c>
      <c r="T12" s="168">
        <v>0.25980900000000001</v>
      </c>
      <c r="U12" s="168">
        <v>0.37032299999999996</v>
      </c>
      <c r="V12" s="168">
        <v>0.48926999999999998</v>
      </c>
      <c r="W12" s="168">
        <v>0.62265400000000004</v>
      </c>
      <c r="X12" s="168">
        <v>0.50691600000000003</v>
      </c>
      <c r="Y12" s="168">
        <v>1.01715</v>
      </c>
      <c r="Z12" s="15">
        <f t="shared" si="0"/>
        <v>0.91540633333333332</v>
      </c>
      <c r="AA12" s="223">
        <f t="shared" si="1"/>
        <v>2.9525294493893073E-2</v>
      </c>
      <c r="AB12" s="223">
        <f t="shared" si="2"/>
        <v>0.95277177825773951</v>
      </c>
      <c r="AC12" s="223">
        <f t="shared" si="3"/>
        <v>2.0585504539540667E-2</v>
      </c>
      <c r="AD12" s="223">
        <f t="shared" si="4"/>
        <v>0.30329324514444311</v>
      </c>
      <c r="AE12" s="14"/>
      <c r="AF12" s="14"/>
      <c r="AG12" s="14"/>
      <c r="AH12" s="14"/>
      <c r="AI12" s="14"/>
      <c r="AJ12" s="7"/>
      <c r="AK12" s="7"/>
      <c r="AS12" s="10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</row>
    <row r="13" spans="1:103" s="8" customFormat="1" ht="18" customHeight="1">
      <c r="A13" s="16" t="s">
        <v>4</v>
      </c>
      <c r="B13" s="17">
        <f t="shared" ref="B13:Y13" si="5">SUM(B5:B12)</f>
        <v>18.759757999999998</v>
      </c>
      <c r="C13" s="17">
        <f t="shared" si="5"/>
        <v>22.641798000000001</v>
      </c>
      <c r="D13" s="17">
        <f t="shared" si="5"/>
        <v>40.289527999999997</v>
      </c>
      <c r="E13" s="17">
        <f t="shared" si="5"/>
        <v>25.41301</v>
      </c>
      <c r="F13" s="17">
        <f t="shared" si="5"/>
        <v>40.040866000000001</v>
      </c>
      <c r="G13" s="17">
        <f t="shared" si="5"/>
        <v>41.179600000000008</v>
      </c>
      <c r="H13" s="17">
        <f t="shared" si="5"/>
        <v>38.040653999999996</v>
      </c>
      <c r="I13" s="17">
        <f t="shared" si="5"/>
        <v>46.069113999999999</v>
      </c>
      <c r="J13" s="17">
        <f t="shared" si="5"/>
        <v>40.182190999999996</v>
      </c>
      <c r="K13" s="17">
        <f t="shared" si="5"/>
        <v>43.124392</v>
      </c>
      <c r="L13" s="17">
        <f t="shared" si="5"/>
        <v>34.268681000000001</v>
      </c>
      <c r="M13" s="17">
        <f t="shared" si="5"/>
        <v>42.439591</v>
      </c>
      <c r="N13" s="17">
        <f t="shared" si="5"/>
        <v>32.004775000000002</v>
      </c>
      <c r="O13" s="17">
        <f t="shared" si="5"/>
        <v>27.704917000000005</v>
      </c>
      <c r="P13" s="17">
        <f t="shared" si="5"/>
        <v>67.867777000000004</v>
      </c>
      <c r="Q13" s="17">
        <f t="shared" si="5"/>
        <v>48.616115999999998</v>
      </c>
      <c r="R13" s="17">
        <f t="shared" si="5"/>
        <v>63.800339999999998</v>
      </c>
      <c r="S13" s="17">
        <f t="shared" si="5"/>
        <v>72.832671000000005</v>
      </c>
      <c r="T13" s="17">
        <f t="shared" si="5"/>
        <v>109.721844</v>
      </c>
      <c r="U13" s="17">
        <f t="shared" si="5"/>
        <v>95.872575000000012</v>
      </c>
      <c r="V13" s="17">
        <f t="shared" si="5"/>
        <v>85.553363000000004</v>
      </c>
      <c r="W13" s="17">
        <f t="shared" si="5"/>
        <v>87.651730000000001</v>
      </c>
      <c r="X13" s="17">
        <f t="shared" si="5"/>
        <v>177.41108499999999</v>
      </c>
      <c r="Y13" s="17">
        <f t="shared" si="5"/>
        <v>197.93208699999997</v>
      </c>
      <c r="Z13" s="18">
        <f t="shared" si="0"/>
        <v>62.475769291666666</v>
      </c>
      <c r="AA13" s="224">
        <f t="shared" si="1"/>
        <v>0.10787515960351612</v>
      </c>
      <c r="AB13" s="224">
        <f t="shared" si="2"/>
        <v>9.5508870103761456</v>
      </c>
      <c r="AC13" s="224">
        <f t="shared" si="3"/>
        <v>0.14442164360075993</v>
      </c>
      <c r="AD13" s="224">
        <f t="shared" si="4"/>
        <v>4.7758886897339279</v>
      </c>
      <c r="AE13" s="225"/>
      <c r="AF13" s="14"/>
      <c r="AG13" s="14"/>
      <c r="AH13" s="14"/>
      <c r="AI13" s="14"/>
      <c r="AJ13" s="7"/>
      <c r="AK13" s="7"/>
      <c r="AS13" s="10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</row>
    <row r="14" spans="1:103" s="8" customFormat="1" ht="15" customHeight="1">
      <c r="A14" s="13" t="s">
        <v>123</v>
      </c>
      <c r="B14" s="14">
        <v>192.24969400000001</v>
      </c>
      <c r="C14" s="14">
        <v>237.23568399999999</v>
      </c>
      <c r="D14" s="14">
        <v>229.495611</v>
      </c>
      <c r="E14" s="14">
        <v>199.719313</v>
      </c>
      <c r="F14" s="14">
        <v>227.564626</v>
      </c>
      <c r="G14" s="14">
        <v>230.184709</v>
      </c>
      <c r="H14" s="14">
        <v>218.207234</v>
      </c>
      <c r="I14" s="14">
        <v>285.05269800000002</v>
      </c>
      <c r="J14" s="14">
        <v>308.99191400000001</v>
      </c>
      <c r="K14" s="14">
        <v>254.23874000000001</v>
      </c>
      <c r="L14" s="14">
        <v>260.22570899999999</v>
      </c>
      <c r="M14" s="14">
        <v>305.60993400000001</v>
      </c>
      <c r="N14" s="14">
        <v>338.997973</v>
      </c>
      <c r="O14" s="14">
        <v>254.607968</v>
      </c>
      <c r="P14" s="14">
        <v>265.37881699999997</v>
      </c>
      <c r="Q14" s="14">
        <v>270.095371</v>
      </c>
      <c r="R14" s="14">
        <v>261.22709800000001</v>
      </c>
      <c r="S14" s="14">
        <v>274.388802</v>
      </c>
      <c r="T14" s="14">
        <v>256.303969</v>
      </c>
      <c r="U14" s="14">
        <v>264.928788</v>
      </c>
      <c r="V14" s="14">
        <v>255.171378</v>
      </c>
      <c r="W14" s="14">
        <v>303.01200999999998</v>
      </c>
      <c r="X14" s="14">
        <v>414.89436799999999</v>
      </c>
      <c r="Y14" s="14">
        <v>441.23593799999998</v>
      </c>
      <c r="Z14" s="15">
        <f t="shared" si="0"/>
        <v>272.8757644166667</v>
      </c>
      <c r="AA14" s="223">
        <f t="shared" si="1"/>
        <v>3.6781367082384664E-2</v>
      </c>
      <c r="AB14" s="223">
        <f t="shared" si="2"/>
        <v>1.2951190653130504</v>
      </c>
      <c r="AC14" s="223">
        <f t="shared" si="3"/>
        <v>4.1453903499149458E-2</v>
      </c>
      <c r="AD14" s="223">
        <f t="shared" si="4"/>
        <v>0.69558933933003519</v>
      </c>
      <c r="AE14" s="14"/>
      <c r="AF14" s="14"/>
      <c r="AG14" s="14"/>
      <c r="AH14" s="14"/>
      <c r="AI14" s="14"/>
      <c r="AJ14" s="7"/>
      <c r="AK14" s="7"/>
      <c r="AS14" s="10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</row>
    <row r="15" spans="1:103" s="8" customFormat="1" ht="15" customHeight="1">
      <c r="A15" s="13" t="s">
        <v>124</v>
      </c>
      <c r="B15" s="14">
        <v>1.9208259999999999</v>
      </c>
      <c r="C15" s="14">
        <v>1.906458</v>
      </c>
      <c r="D15" s="14">
        <v>2.8767520000000002</v>
      </c>
      <c r="E15" s="14">
        <v>3.1254840000000002</v>
      </c>
      <c r="F15" s="14">
        <v>4.9991620000000001</v>
      </c>
      <c r="G15" s="14">
        <v>4.7395420000000001</v>
      </c>
      <c r="H15" s="14">
        <v>3.3319809999999999</v>
      </c>
      <c r="I15" s="14">
        <v>3.86137</v>
      </c>
      <c r="J15" s="14">
        <v>4.9303299999999997</v>
      </c>
      <c r="K15" s="14">
        <v>4.6233389999999996</v>
      </c>
      <c r="L15" s="14">
        <v>5.4609050000000003</v>
      </c>
      <c r="M15" s="14">
        <v>4.5564710000000002</v>
      </c>
      <c r="N15" s="14">
        <v>7.6889139999999996</v>
      </c>
      <c r="O15" s="14">
        <v>7.5244450000000001</v>
      </c>
      <c r="P15" s="14">
        <v>4.9048370000000006</v>
      </c>
      <c r="Q15" s="14">
        <v>5.6383559999999999</v>
      </c>
      <c r="R15" s="14">
        <v>3.4847069999999998</v>
      </c>
      <c r="S15" s="14">
        <v>5.7235659999999999</v>
      </c>
      <c r="T15" s="14">
        <v>3.8834299999999997</v>
      </c>
      <c r="U15" s="14">
        <v>4.348312</v>
      </c>
      <c r="V15" s="14">
        <v>3.6621080000000004</v>
      </c>
      <c r="W15" s="14">
        <v>8.2011719999999997</v>
      </c>
      <c r="X15" s="14">
        <v>8.2318029999999993</v>
      </c>
      <c r="Y15" s="14">
        <v>7.7991229999999998</v>
      </c>
      <c r="Z15" s="15">
        <f t="shared" si="0"/>
        <v>4.8926413750000002</v>
      </c>
      <c r="AA15" s="223">
        <f t="shared" si="1"/>
        <v>6.2818321297440471E-2</v>
      </c>
      <c r="AB15" s="223">
        <f t="shared" si="2"/>
        <v>3.0602964557955796</v>
      </c>
      <c r="AC15" s="223">
        <f t="shared" si="3"/>
        <v>2.7794388389507985E-2</v>
      </c>
      <c r="AD15" s="223">
        <f t="shared" si="4"/>
        <v>0.42817408469841522</v>
      </c>
      <c r="AE15" s="14"/>
      <c r="AF15" s="14"/>
      <c r="AG15" s="14"/>
      <c r="AH15" s="14"/>
      <c r="AI15" s="14"/>
      <c r="AJ15" s="7"/>
      <c r="AK15" s="7"/>
      <c r="AS15" s="10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</row>
    <row r="16" spans="1:103" s="8" customFormat="1" ht="15" customHeight="1">
      <c r="A16" s="13" t="s">
        <v>125</v>
      </c>
      <c r="B16" s="14">
        <v>29.813306999999998</v>
      </c>
      <c r="C16" s="14">
        <v>43.624437</v>
      </c>
      <c r="D16" s="14">
        <v>50.516227999999998</v>
      </c>
      <c r="E16" s="14">
        <v>39.584184999999998</v>
      </c>
      <c r="F16" s="14">
        <v>56.475670000000001</v>
      </c>
      <c r="G16" s="14">
        <v>54.582489000000002</v>
      </c>
      <c r="H16" s="14">
        <v>44.850002000000003</v>
      </c>
      <c r="I16" s="14">
        <v>52.638499000000003</v>
      </c>
      <c r="J16" s="14">
        <v>56.568407000000001</v>
      </c>
      <c r="K16" s="14">
        <v>68.481722000000005</v>
      </c>
      <c r="L16" s="14">
        <v>61.870404999999998</v>
      </c>
      <c r="M16" s="14">
        <v>75.438267999999994</v>
      </c>
      <c r="N16" s="14">
        <v>50.920605999999999</v>
      </c>
      <c r="O16" s="14">
        <v>52.405513999999997</v>
      </c>
      <c r="P16" s="14">
        <v>54.266133000000004</v>
      </c>
      <c r="Q16" s="14">
        <v>57.338554999999999</v>
      </c>
      <c r="R16" s="14">
        <v>61.024586000000006</v>
      </c>
      <c r="S16" s="14">
        <v>62.665406000000004</v>
      </c>
      <c r="T16" s="14">
        <v>60.216622999999998</v>
      </c>
      <c r="U16" s="14">
        <v>62.931851000000002</v>
      </c>
      <c r="V16" s="14">
        <v>66.156326000000007</v>
      </c>
      <c r="W16" s="14">
        <v>89.427603000000005</v>
      </c>
      <c r="X16" s="14">
        <v>138.31386000000001</v>
      </c>
      <c r="Y16" s="14">
        <v>140.87956399999999</v>
      </c>
      <c r="Z16" s="15">
        <f t="shared" si="0"/>
        <v>63.791260250000015</v>
      </c>
      <c r="AA16" s="223">
        <f t="shared" si="1"/>
        <v>6.9851216005093697E-2</v>
      </c>
      <c r="AB16" s="223">
        <f t="shared" si="2"/>
        <v>3.7253920539576506</v>
      </c>
      <c r="AC16" s="223">
        <f t="shared" si="3"/>
        <v>6.5343396993094105E-2</v>
      </c>
      <c r="AD16" s="223">
        <f t="shared" si="4"/>
        <v>1.2770105351662073</v>
      </c>
      <c r="AE16" s="14"/>
      <c r="AF16" s="14"/>
      <c r="AG16" s="14"/>
      <c r="AH16" s="14"/>
      <c r="AI16" s="14"/>
      <c r="AJ16" s="7"/>
      <c r="AK16" s="7"/>
      <c r="AS16" s="10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</row>
    <row r="17" spans="1:103" s="8" customFormat="1" ht="15" customHeight="1">
      <c r="A17" s="13" t="s">
        <v>126</v>
      </c>
      <c r="B17" s="14">
        <v>0.53530100000000003</v>
      </c>
      <c r="C17" s="14">
        <v>2.356576</v>
      </c>
      <c r="D17" s="14">
        <v>1.232837</v>
      </c>
      <c r="E17" s="14">
        <v>2.5253260000000002</v>
      </c>
      <c r="F17" s="14">
        <v>3.82857</v>
      </c>
      <c r="G17" s="14">
        <v>5.7306100000000004</v>
      </c>
      <c r="H17" s="14">
        <v>1.024343</v>
      </c>
      <c r="I17" s="14">
        <v>2.5813359999999999</v>
      </c>
      <c r="J17" s="14">
        <v>2.5388289999999998</v>
      </c>
      <c r="K17" s="14">
        <v>2.6623169999999998</v>
      </c>
      <c r="L17" s="14">
        <v>2.9687070000000002</v>
      </c>
      <c r="M17" s="14">
        <v>4.4039080000000004</v>
      </c>
      <c r="N17" s="14">
        <v>3.7559420000000001</v>
      </c>
      <c r="O17" s="14">
        <v>5.977582</v>
      </c>
      <c r="P17" s="14">
        <v>3.5554229999999998</v>
      </c>
      <c r="Q17" s="14">
        <v>3.1677109999999997</v>
      </c>
      <c r="R17" s="14">
        <v>2.6880709999999999</v>
      </c>
      <c r="S17" s="14">
        <v>2.0883440000000002</v>
      </c>
      <c r="T17" s="14">
        <v>2.2215540000000003</v>
      </c>
      <c r="U17" s="14">
        <v>2.3413980000000003</v>
      </c>
      <c r="V17" s="14">
        <v>4.1005460000000005</v>
      </c>
      <c r="W17" s="14">
        <v>5.246073</v>
      </c>
      <c r="X17" s="14">
        <v>5.7139040000000003</v>
      </c>
      <c r="Y17" s="14">
        <v>7.1684549999999998</v>
      </c>
      <c r="Z17" s="15">
        <f t="shared" si="0"/>
        <v>3.3505692916666661</v>
      </c>
      <c r="AA17" s="223">
        <f t="shared" si="1"/>
        <v>0.11941855259125522</v>
      </c>
      <c r="AB17" s="223">
        <f t="shared" si="2"/>
        <v>12.391447055021379</v>
      </c>
      <c r="AC17" s="223">
        <f t="shared" si="3"/>
        <v>7.0164728114606945E-2</v>
      </c>
      <c r="AD17" s="223">
        <f t="shared" si="4"/>
        <v>1.4146724483083037</v>
      </c>
      <c r="AE17" s="14"/>
      <c r="AF17" s="14"/>
      <c r="AG17" s="14"/>
      <c r="AH17" s="14"/>
      <c r="AI17" s="14"/>
      <c r="AJ17" s="7"/>
      <c r="AK17" s="7"/>
      <c r="AS17" s="10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</row>
    <row r="18" spans="1:103" s="8" customFormat="1" ht="15" customHeight="1">
      <c r="A18" s="13" t="s">
        <v>127</v>
      </c>
      <c r="B18" s="14">
        <v>159.95501400000001</v>
      </c>
      <c r="C18" s="14">
        <v>174.998053</v>
      </c>
      <c r="D18" s="14">
        <v>173.70305400000001</v>
      </c>
      <c r="E18" s="14">
        <v>174.59298999999999</v>
      </c>
      <c r="F18" s="14">
        <v>180.119609</v>
      </c>
      <c r="G18" s="14">
        <v>173.27796699999999</v>
      </c>
      <c r="H18" s="14">
        <v>195.74579</v>
      </c>
      <c r="I18" s="14">
        <v>308.19627100000002</v>
      </c>
      <c r="J18" s="14">
        <v>332.69651199999998</v>
      </c>
      <c r="K18" s="14">
        <v>217.31167600000001</v>
      </c>
      <c r="L18" s="14">
        <v>255.096948</v>
      </c>
      <c r="M18" s="14">
        <v>374.630292</v>
      </c>
      <c r="N18" s="14">
        <v>378.98094600000002</v>
      </c>
      <c r="O18" s="14">
        <v>370.542438</v>
      </c>
      <c r="P18" s="14">
        <v>325.33689600000002</v>
      </c>
      <c r="Q18" s="14">
        <v>317.89318500000002</v>
      </c>
      <c r="R18" s="14">
        <v>337.02236800000003</v>
      </c>
      <c r="S18" s="14">
        <v>364.89099099999999</v>
      </c>
      <c r="T18" s="14">
        <v>458.24183399999998</v>
      </c>
      <c r="U18" s="14">
        <v>369.89825000000002</v>
      </c>
      <c r="V18" s="14">
        <v>331.46171500000003</v>
      </c>
      <c r="W18" s="14">
        <v>430.69829700000003</v>
      </c>
      <c r="X18" s="14">
        <v>716.23999200000003</v>
      </c>
      <c r="Y18" s="14">
        <v>576.61229200000002</v>
      </c>
      <c r="Z18" s="15">
        <f t="shared" si="0"/>
        <v>320.7559741666667</v>
      </c>
      <c r="AA18" s="223">
        <f t="shared" si="1"/>
        <v>5.7334581099800941E-2</v>
      </c>
      <c r="AB18" s="223">
        <f t="shared" si="2"/>
        <v>2.6048403709307917</v>
      </c>
      <c r="AC18" s="223">
        <f t="shared" si="3"/>
        <v>6.4742305508124876E-2</v>
      </c>
      <c r="AD18" s="223">
        <f t="shared" si="4"/>
        <v>1.2603653102113948</v>
      </c>
      <c r="AE18" s="14"/>
      <c r="AF18" s="14"/>
      <c r="AG18" s="14"/>
      <c r="AH18" s="14"/>
      <c r="AI18" s="14"/>
      <c r="AJ18" s="7"/>
      <c r="AK18" s="7"/>
      <c r="AS18" s="10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</row>
    <row r="19" spans="1:103" s="8" customFormat="1" ht="15" customHeight="1">
      <c r="A19" s="13" t="s">
        <v>128</v>
      </c>
      <c r="B19" s="14">
        <v>42.413148</v>
      </c>
      <c r="C19" s="14">
        <v>44.744942000000002</v>
      </c>
      <c r="D19" s="14">
        <v>34.247214999999997</v>
      </c>
      <c r="E19" s="14">
        <v>34.794469999999997</v>
      </c>
      <c r="F19" s="14">
        <v>30.763204000000002</v>
      </c>
      <c r="G19" s="14">
        <v>42.784672999999998</v>
      </c>
      <c r="H19" s="14">
        <v>27.134816000000001</v>
      </c>
      <c r="I19" s="14">
        <v>32.951355999999997</v>
      </c>
      <c r="J19" s="14">
        <v>62.532384999999998</v>
      </c>
      <c r="K19" s="14">
        <v>47.697958</v>
      </c>
      <c r="L19" s="14">
        <v>48.045077999999997</v>
      </c>
      <c r="M19" s="14">
        <v>52.791913999999998</v>
      </c>
      <c r="N19" s="14">
        <v>47.319763999999999</v>
      </c>
      <c r="O19" s="14">
        <v>49.138948999999997</v>
      </c>
      <c r="P19" s="14">
        <v>50.448434999999996</v>
      </c>
      <c r="Q19" s="14">
        <v>66.911192999999997</v>
      </c>
      <c r="R19" s="14">
        <v>65.226184000000003</v>
      </c>
      <c r="S19" s="14">
        <v>54.191211000000003</v>
      </c>
      <c r="T19" s="14">
        <v>69.385036999999997</v>
      </c>
      <c r="U19" s="14">
        <v>84.917405000000002</v>
      </c>
      <c r="V19" s="14">
        <v>98.068173000000002</v>
      </c>
      <c r="W19" s="14">
        <v>81.907781</v>
      </c>
      <c r="X19" s="14">
        <v>135.95791299999999</v>
      </c>
      <c r="Y19" s="14">
        <v>153.72831600000001</v>
      </c>
      <c r="Z19" s="15">
        <f t="shared" si="0"/>
        <v>60.754229999999986</v>
      </c>
      <c r="AA19" s="223">
        <f t="shared" si="1"/>
        <v>5.7585197448151826E-2</v>
      </c>
      <c r="AB19" s="223">
        <f t="shared" si="2"/>
        <v>2.6245438796478866</v>
      </c>
      <c r="AC19" s="223">
        <f t="shared" si="3"/>
        <v>9.3589239351073106E-2</v>
      </c>
      <c r="AD19" s="223">
        <f t="shared" si="4"/>
        <v>2.1996683614500538</v>
      </c>
      <c r="AE19" s="14"/>
      <c r="AF19" s="14"/>
      <c r="AG19" s="14"/>
      <c r="AH19" s="14"/>
      <c r="AI19" s="14"/>
      <c r="AJ19" s="7"/>
      <c r="AK19" s="7"/>
      <c r="AS19" s="10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</row>
    <row r="20" spans="1:103" s="8" customFormat="1" ht="15" customHeight="1">
      <c r="A20" s="13" t="s">
        <v>129</v>
      </c>
      <c r="B20" s="14">
        <v>0.52236099999999996</v>
      </c>
      <c r="C20" s="14">
        <v>0.65631700000000004</v>
      </c>
      <c r="D20" s="14">
        <v>0.73543199999999997</v>
      </c>
      <c r="E20" s="14">
        <v>5.0163000000000002</v>
      </c>
      <c r="F20" s="14">
        <v>0.51144100000000003</v>
      </c>
      <c r="G20" s="14">
        <v>0.54320599999999997</v>
      </c>
      <c r="H20" s="14">
        <v>0.54494799999999999</v>
      </c>
      <c r="I20" s="14">
        <v>4.3064660000000003</v>
      </c>
      <c r="J20" s="14">
        <v>22.032353000000001</v>
      </c>
      <c r="K20" s="14">
        <v>0.82081800000000005</v>
      </c>
      <c r="L20" s="14">
        <v>1.057396</v>
      </c>
      <c r="M20" s="14">
        <v>6.3734690000000001</v>
      </c>
      <c r="N20" s="14">
        <v>1.5614060000000001</v>
      </c>
      <c r="O20" s="14">
        <v>1.1880740000000001</v>
      </c>
      <c r="P20" s="14">
        <v>1.2507109999999999</v>
      </c>
      <c r="Q20" s="14">
        <v>1.232631</v>
      </c>
      <c r="R20" s="14">
        <v>1.348379</v>
      </c>
      <c r="S20" s="14">
        <v>1.5458859999999999</v>
      </c>
      <c r="T20" s="14">
        <v>1.1555630000000001</v>
      </c>
      <c r="U20" s="14">
        <v>1.3836300000000001</v>
      </c>
      <c r="V20" s="14">
        <v>1.582859</v>
      </c>
      <c r="W20" s="14">
        <v>1.600444</v>
      </c>
      <c r="X20" s="14">
        <v>1.8994770000000001</v>
      </c>
      <c r="Y20" s="14">
        <v>2.3167810000000002</v>
      </c>
      <c r="Z20" s="15">
        <f t="shared" si="0"/>
        <v>2.5494311666666669</v>
      </c>
      <c r="AA20" s="223">
        <f t="shared" si="1"/>
        <v>6.6907347510499537E-2</v>
      </c>
      <c r="AB20" s="223">
        <f t="shared" si="2"/>
        <v>3.4352105153332664</v>
      </c>
      <c r="AC20" s="223">
        <f t="shared" si="3"/>
        <v>6.2193501249885097E-2</v>
      </c>
      <c r="AD20" s="223">
        <f t="shared" si="4"/>
        <v>1.1910249329484888</v>
      </c>
      <c r="AE20" s="14"/>
      <c r="AF20" s="14"/>
      <c r="AG20" s="14"/>
      <c r="AH20" s="14"/>
      <c r="AI20" s="14"/>
      <c r="AJ20" s="7"/>
      <c r="AK20" s="7"/>
      <c r="AS20" s="10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</row>
    <row r="21" spans="1:103" s="8" customFormat="1" ht="15" customHeight="1">
      <c r="A21" s="13" t="s">
        <v>130</v>
      </c>
      <c r="B21" s="14">
        <v>3.3722439999999998</v>
      </c>
      <c r="C21" s="14">
        <v>3.3343980000000002</v>
      </c>
      <c r="D21" s="14">
        <v>4.0398120000000004</v>
      </c>
      <c r="E21" s="14">
        <v>5.064362</v>
      </c>
      <c r="F21" s="14">
        <v>4.9621060000000003</v>
      </c>
      <c r="G21" s="14">
        <v>6.7148159999999999</v>
      </c>
      <c r="H21" s="14">
        <v>6.4080789999999999</v>
      </c>
      <c r="I21" s="14">
        <v>8.1597259999999991</v>
      </c>
      <c r="J21" s="14">
        <v>12.466547</v>
      </c>
      <c r="K21" s="14">
        <v>12.901560999999999</v>
      </c>
      <c r="L21" s="14">
        <v>5.3164759999999998</v>
      </c>
      <c r="M21" s="14">
        <v>5.7207540000000003</v>
      </c>
      <c r="N21" s="14">
        <v>5.104552</v>
      </c>
      <c r="O21" s="14">
        <v>5.355499</v>
      </c>
      <c r="P21" s="14">
        <v>5.847105</v>
      </c>
      <c r="Q21" s="14">
        <v>7.0885829999999999</v>
      </c>
      <c r="R21" s="14">
        <v>5.4250220000000002</v>
      </c>
      <c r="S21" s="14">
        <v>5.11843</v>
      </c>
      <c r="T21" s="14">
        <v>4.7762770000000003</v>
      </c>
      <c r="U21" s="14">
        <v>5.8664170000000002</v>
      </c>
      <c r="V21" s="14">
        <v>11.310996999999999</v>
      </c>
      <c r="W21" s="14">
        <v>14.059006999999999</v>
      </c>
      <c r="X21" s="14">
        <v>13.201658</v>
      </c>
      <c r="Y21" s="14">
        <v>9.0087829999999993</v>
      </c>
      <c r="Z21" s="15">
        <f t="shared" si="0"/>
        <v>7.1093004583333332</v>
      </c>
      <c r="AA21" s="223">
        <f t="shared" si="1"/>
        <v>4.3648427964423586E-2</v>
      </c>
      <c r="AB21" s="223">
        <f t="shared" si="2"/>
        <v>1.6714505237462056</v>
      </c>
      <c r="AC21" s="223">
        <f t="shared" si="3"/>
        <v>4.1402548212611912E-2</v>
      </c>
      <c r="AD21" s="223">
        <f t="shared" si="4"/>
        <v>0.6945027119467857</v>
      </c>
      <c r="AE21" s="14"/>
      <c r="AF21" s="14"/>
      <c r="AG21" s="14"/>
      <c r="AH21" s="14"/>
      <c r="AI21" s="14"/>
      <c r="AJ21" s="7"/>
      <c r="AK21" s="7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</row>
    <row r="22" spans="1:103" s="8" customFormat="1" ht="18" customHeight="1">
      <c r="A22" s="16" t="s">
        <v>5</v>
      </c>
      <c r="B22" s="17">
        <f t="shared" ref="B22:Y22" si="6">SUM(B14:B21)</f>
        <v>430.78189500000002</v>
      </c>
      <c r="C22" s="17">
        <f t="shared" si="6"/>
        <v>508.85686500000003</v>
      </c>
      <c r="D22" s="17">
        <f t="shared" si="6"/>
        <v>496.84694100000002</v>
      </c>
      <c r="E22" s="17">
        <f t="shared" si="6"/>
        <v>464.42242999999996</v>
      </c>
      <c r="F22" s="17">
        <f t="shared" si="6"/>
        <v>509.22438800000003</v>
      </c>
      <c r="G22" s="17">
        <f t="shared" si="6"/>
        <v>518.55801199999996</v>
      </c>
      <c r="H22" s="17">
        <f t="shared" si="6"/>
        <v>497.24719299999998</v>
      </c>
      <c r="I22" s="17">
        <f t="shared" si="6"/>
        <v>697.74772200000018</v>
      </c>
      <c r="J22" s="17">
        <f t="shared" si="6"/>
        <v>802.75727699999993</v>
      </c>
      <c r="K22" s="17">
        <f t="shared" si="6"/>
        <v>608.73813099999995</v>
      </c>
      <c r="L22" s="17">
        <f t="shared" si="6"/>
        <v>640.04162399999996</v>
      </c>
      <c r="M22" s="17">
        <f t="shared" si="6"/>
        <v>829.52501000000007</v>
      </c>
      <c r="N22" s="17">
        <f t="shared" si="6"/>
        <v>834.33010300000012</v>
      </c>
      <c r="O22" s="17">
        <f t="shared" si="6"/>
        <v>746.74046900000008</v>
      </c>
      <c r="P22" s="17">
        <f t="shared" si="6"/>
        <v>710.98835700000006</v>
      </c>
      <c r="Q22" s="17">
        <f t="shared" si="6"/>
        <v>729.36558500000001</v>
      </c>
      <c r="R22" s="17">
        <f t="shared" si="6"/>
        <v>737.44641500000012</v>
      </c>
      <c r="S22" s="17">
        <f t="shared" si="6"/>
        <v>770.61263599999995</v>
      </c>
      <c r="T22" s="17">
        <f t="shared" si="6"/>
        <v>856.18428700000004</v>
      </c>
      <c r="U22" s="17">
        <f t="shared" si="6"/>
        <v>796.61605100000008</v>
      </c>
      <c r="V22" s="17">
        <f t="shared" si="6"/>
        <v>771.51410200000009</v>
      </c>
      <c r="W22" s="17">
        <f t="shared" si="6"/>
        <v>934.15238699999998</v>
      </c>
      <c r="X22" s="17">
        <f t="shared" si="6"/>
        <v>1434.4529749999999</v>
      </c>
      <c r="Y22" s="17">
        <f t="shared" si="6"/>
        <v>1338.7492520000001</v>
      </c>
      <c r="Z22" s="18">
        <f t="shared" si="0"/>
        <v>736.07917112500002</v>
      </c>
      <c r="AA22" s="225">
        <f t="shared" si="1"/>
        <v>5.0534968307282213E-2</v>
      </c>
      <c r="AB22" s="225">
        <f t="shared" si="2"/>
        <v>2.1077193993958359</v>
      </c>
      <c r="AC22" s="225">
        <f t="shared" si="3"/>
        <v>5.8408101810336843E-2</v>
      </c>
      <c r="AD22" s="225">
        <f t="shared" si="4"/>
        <v>1.0916596699342169</v>
      </c>
      <c r="AE22" s="225"/>
      <c r="AF22" s="14"/>
      <c r="AG22" s="14"/>
      <c r="AH22" s="14"/>
      <c r="AI22" s="14"/>
      <c r="AJ22" s="7"/>
      <c r="AK22" s="7"/>
      <c r="AL22" s="11"/>
      <c r="AS22" s="10"/>
      <c r="AT22" s="11" t="s">
        <v>13</v>
      </c>
      <c r="AU22" s="11" t="s">
        <v>13</v>
      </c>
      <c r="AV22" s="11" t="s">
        <v>13</v>
      </c>
      <c r="AW22" s="11" t="s">
        <v>13</v>
      </c>
      <c r="AX22" s="11" t="s">
        <v>13</v>
      </c>
      <c r="AY22" s="11" t="s">
        <v>13</v>
      </c>
      <c r="AZ22" s="11" t="s">
        <v>13</v>
      </c>
      <c r="BA22" s="11" t="s">
        <v>13</v>
      </c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</row>
    <row r="23" spans="1:103" s="8" customFormat="1" ht="19.5" customHeight="1">
      <c r="A23" s="19" t="s">
        <v>6</v>
      </c>
      <c r="B23" s="20">
        <f t="shared" ref="B23:Z23" si="7">B13-B22</f>
        <v>-412.02213700000004</v>
      </c>
      <c r="C23" s="20">
        <f t="shared" si="7"/>
        <v>-486.21506700000003</v>
      </c>
      <c r="D23" s="20">
        <f t="shared" si="7"/>
        <v>-456.557413</v>
      </c>
      <c r="E23" s="20">
        <f t="shared" si="7"/>
        <v>-439.00941999999998</v>
      </c>
      <c r="F23" s="20">
        <f t="shared" si="7"/>
        <v>-469.18352200000004</v>
      </c>
      <c r="G23" s="20">
        <f t="shared" si="7"/>
        <v>-477.37841199999997</v>
      </c>
      <c r="H23" s="20">
        <f t="shared" si="7"/>
        <v>-459.20653899999996</v>
      </c>
      <c r="I23" s="20">
        <f t="shared" si="7"/>
        <v>-651.67860800000017</v>
      </c>
      <c r="J23" s="20">
        <f t="shared" si="7"/>
        <v>-762.57508599999994</v>
      </c>
      <c r="K23" s="20">
        <f t="shared" si="7"/>
        <v>-565.6137389999999</v>
      </c>
      <c r="L23" s="20">
        <f t="shared" si="7"/>
        <v>-605.77294299999994</v>
      </c>
      <c r="M23" s="20">
        <f t="shared" si="7"/>
        <v>-787.08541900000012</v>
      </c>
      <c r="N23" s="20">
        <f t="shared" si="7"/>
        <v>-802.32532800000013</v>
      </c>
      <c r="O23" s="20">
        <f t="shared" si="7"/>
        <v>-719.03555200000005</v>
      </c>
      <c r="P23" s="20">
        <f t="shared" si="7"/>
        <v>-643.12058000000002</v>
      </c>
      <c r="Q23" s="20">
        <f t="shared" si="7"/>
        <v>-680.74946899999998</v>
      </c>
      <c r="R23" s="20">
        <f t="shared" si="7"/>
        <v>-673.64607500000011</v>
      </c>
      <c r="S23" s="20">
        <f t="shared" si="7"/>
        <v>-697.77996499999995</v>
      </c>
      <c r="T23" s="20">
        <f t="shared" si="7"/>
        <v>-746.46244300000001</v>
      </c>
      <c r="U23" s="20">
        <f t="shared" si="7"/>
        <v>-700.7434760000001</v>
      </c>
      <c r="V23" s="20">
        <f t="shared" si="7"/>
        <v>-685.9607390000001</v>
      </c>
      <c r="W23" s="20">
        <f t="shared" si="7"/>
        <v>-846.50065699999993</v>
      </c>
      <c r="X23" s="20">
        <f t="shared" si="7"/>
        <v>-1257.04189</v>
      </c>
      <c r="Y23" s="20">
        <f t="shared" si="7"/>
        <v>-1140.8171650000002</v>
      </c>
      <c r="Z23" s="21">
        <f t="shared" si="7"/>
        <v>-673.60340183333335</v>
      </c>
      <c r="AA23" s="90"/>
      <c r="AB23" s="90"/>
      <c r="AC23" s="22"/>
      <c r="AD23" s="22"/>
      <c r="AE23" s="22"/>
      <c r="AF23" s="22"/>
      <c r="AG23" s="22"/>
      <c r="AH23" s="22"/>
      <c r="AI23" s="23"/>
      <c r="AJ23" s="23"/>
      <c r="AL23" s="11"/>
      <c r="AM23" s="24"/>
      <c r="AN23" s="24"/>
      <c r="AO23" s="24"/>
      <c r="AP23" s="24"/>
      <c r="AQ23" s="24"/>
      <c r="AS23" s="10"/>
      <c r="AT23" s="11" t="s">
        <v>13</v>
      </c>
      <c r="AU23" s="11" t="s">
        <v>13</v>
      </c>
      <c r="AV23" s="11" t="s">
        <v>13</v>
      </c>
      <c r="AW23" s="11" t="s">
        <v>13</v>
      </c>
      <c r="AX23" s="11" t="s">
        <v>13</v>
      </c>
      <c r="AY23" s="11" t="s">
        <v>13</v>
      </c>
      <c r="AZ23" s="11" t="s">
        <v>13</v>
      </c>
      <c r="BA23" s="11" t="s">
        <v>13</v>
      </c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</row>
    <row r="24" spans="1:103" s="8" customFormat="1" ht="19.5" customHeight="1">
      <c r="A24" s="25" t="s">
        <v>7</v>
      </c>
      <c r="B24" s="26">
        <f t="shared" ref="B24:Z24" si="8">B13/B22</f>
        <v>4.3548157937324632E-2</v>
      </c>
      <c r="C24" s="26">
        <f t="shared" si="8"/>
        <v>4.4495416211000713E-2</v>
      </c>
      <c r="D24" s="26">
        <f t="shared" si="8"/>
        <v>8.1090421768340915E-2</v>
      </c>
      <c r="E24" s="26">
        <f t="shared" si="8"/>
        <v>5.4719600859932632E-2</v>
      </c>
      <c r="F24" s="26">
        <f t="shared" si="8"/>
        <v>7.8631084731157846E-2</v>
      </c>
      <c r="G24" s="26">
        <f t="shared" si="8"/>
        <v>7.9411751524533405E-2</v>
      </c>
      <c r="H24" s="26">
        <f t="shared" si="8"/>
        <v>7.6502501241872259E-2</v>
      </c>
      <c r="I24" s="26">
        <f t="shared" si="8"/>
        <v>6.6025459557143479E-2</v>
      </c>
      <c r="J24" s="26">
        <f t="shared" si="8"/>
        <v>5.0055218621207216E-2</v>
      </c>
      <c r="K24" s="26">
        <f t="shared" si="8"/>
        <v>7.084227158426519E-2</v>
      </c>
      <c r="L24" s="26">
        <f t="shared" si="8"/>
        <v>5.3541331868128629E-2</v>
      </c>
      <c r="M24" s="26">
        <f t="shared" si="8"/>
        <v>5.1161315799266853E-2</v>
      </c>
      <c r="N24" s="26">
        <f t="shared" si="8"/>
        <v>3.8359846881852226E-2</v>
      </c>
      <c r="O24" s="26">
        <f t="shared" si="8"/>
        <v>3.7101132388205948E-2</v>
      </c>
      <c r="P24" s="26">
        <f t="shared" si="8"/>
        <v>9.5455539224814617E-2</v>
      </c>
      <c r="Q24" s="26">
        <f t="shared" si="8"/>
        <v>6.6655346783328143E-2</v>
      </c>
      <c r="R24" s="26">
        <f t="shared" si="8"/>
        <v>8.6515221583930255E-2</v>
      </c>
      <c r="S24" s="26">
        <f t="shared" si="8"/>
        <v>9.4512687175817359E-2</v>
      </c>
      <c r="T24" s="26">
        <f t="shared" si="8"/>
        <v>0.12815213461164582</v>
      </c>
      <c r="U24" s="26">
        <f t="shared" si="8"/>
        <v>0.1203497906923294</v>
      </c>
      <c r="V24" s="26">
        <f t="shared" si="8"/>
        <v>0.11089021286612852</v>
      </c>
      <c r="W24" s="26">
        <f t="shared" si="8"/>
        <v>9.3830226438205308E-2</v>
      </c>
      <c r="X24" s="26">
        <f t="shared" si="8"/>
        <v>0.12367856464587136</v>
      </c>
      <c r="Y24" s="26">
        <f t="shared" si="8"/>
        <v>0.14784851360648973</v>
      </c>
      <c r="Z24" s="27">
        <f t="shared" si="8"/>
        <v>8.4876425991215976E-2</v>
      </c>
      <c r="AA24" s="90"/>
      <c r="AB24" s="90"/>
      <c r="AC24" s="22"/>
      <c r="AD24" s="22"/>
      <c r="AE24" s="22"/>
      <c r="AF24" s="22"/>
      <c r="AG24" s="22"/>
      <c r="AH24" s="22"/>
      <c r="AI24" s="23"/>
      <c r="AJ24" s="23"/>
      <c r="AL24" s="11"/>
      <c r="AM24" s="446"/>
      <c r="AN24" s="446"/>
      <c r="AO24" s="446"/>
      <c r="AP24" s="446"/>
      <c r="AQ24" s="446"/>
      <c r="AR24" s="446"/>
      <c r="AS24" s="10"/>
      <c r="AT24" s="11" t="s">
        <v>13</v>
      </c>
      <c r="AU24" s="11" t="s">
        <v>13</v>
      </c>
      <c r="AV24" s="11" t="s">
        <v>13</v>
      </c>
      <c r="AW24" s="11" t="s">
        <v>13</v>
      </c>
      <c r="AX24" s="11" t="s">
        <v>13</v>
      </c>
      <c r="AY24" s="11" t="s">
        <v>13</v>
      </c>
      <c r="AZ24" s="11" t="s">
        <v>13</v>
      </c>
      <c r="BA24" s="11" t="s">
        <v>13</v>
      </c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</row>
    <row r="25" spans="1:103" s="8" customFormat="1" ht="12.75" customHeight="1">
      <c r="A25" s="28"/>
      <c r="J25" s="29"/>
      <c r="K25" s="29"/>
      <c r="L25" s="29"/>
      <c r="M25" s="29"/>
      <c r="N25" s="29"/>
      <c r="Q25" s="30"/>
      <c r="R25" s="31"/>
      <c r="S25" s="31"/>
      <c r="T25" s="190"/>
      <c r="U25" s="190"/>
      <c r="V25" s="190"/>
      <c r="W25" s="190"/>
      <c r="X25" s="190"/>
      <c r="Y25" s="190"/>
      <c r="Z25" s="190"/>
      <c r="AA25" s="447" t="s">
        <v>101</v>
      </c>
      <c r="AB25" s="447"/>
      <c r="AC25" s="447"/>
      <c r="AD25" s="447"/>
      <c r="AE25" s="31"/>
      <c r="AF25" s="31"/>
      <c r="AG25" s="31"/>
      <c r="AH25" s="31"/>
      <c r="AI25" s="23"/>
      <c r="AJ25" s="23"/>
      <c r="AM25" s="11"/>
      <c r="AN25" s="11"/>
      <c r="AO25" s="11"/>
      <c r="AP25" s="11"/>
      <c r="AQ25" s="11"/>
      <c r="AR25" s="11"/>
      <c r="AS25" s="10"/>
      <c r="AT25" s="11" t="s">
        <v>13</v>
      </c>
      <c r="AU25" s="11" t="s">
        <v>13</v>
      </c>
      <c r="AV25" s="11" t="s">
        <v>13</v>
      </c>
      <c r="AW25" s="11" t="s">
        <v>13</v>
      </c>
      <c r="AX25" s="11" t="s">
        <v>13</v>
      </c>
      <c r="AY25" s="11" t="s">
        <v>13</v>
      </c>
      <c r="AZ25" s="11" t="s">
        <v>13</v>
      </c>
      <c r="BA25" s="11" t="s">
        <v>13</v>
      </c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</row>
    <row r="26" spans="1:103" s="8" customFormat="1" ht="18" customHeight="1">
      <c r="A26" s="32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33"/>
      <c r="AJ26" s="33"/>
      <c r="AM26" s="11"/>
      <c r="AN26" s="11"/>
      <c r="AO26" s="11"/>
      <c r="AP26" s="11"/>
      <c r="AQ26" s="11"/>
      <c r="AR26" s="11"/>
      <c r="AS26" s="10"/>
      <c r="AT26" s="11" t="s">
        <v>13</v>
      </c>
      <c r="AU26" s="11" t="s">
        <v>13</v>
      </c>
      <c r="AV26" s="11" t="s">
        <v>13</v>
      </c>
      <c r="AW26" s="11" t="s">
        <v>13</v>
      </c>
      <c r="AX26" s="11" t="s">
        <v>13</v>
      </c>
      <c r="AY26" s="11" t="s">
        <v>13</v>
      </c>
      <c r="AZ26" s="11" t="s">
        <v>13</v>
      </c>
      <c r="BA26" s="11" t="s">
        <v>13</v>
      </c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</row>
    <row r="27" spans="1:103" s="36" customFormat="1" ht="18" customHeight="1">
      <c r="A27" s="3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34"/>
      <c r="AJ27" s="33"/>
      <c r="AK27" s="8"/>
      <c r="AL27" s="8"/>
      <c r="AM27" s="35"/>
      <c r="AN27" s="35"/>
      <c r="AO27" s="35"/>
      <c r="AP27" s="35"/>
      <c r="AQ27" s="35"/>
      <c r="AR27" s="35"/>
      <c r="AS27" s="10"/>
      <c r="AT27" s="11" t="s">
        <v>13</v>
      </c>
      <c r="AU27" s="11" t="s">
        <v>13</v>
      </c>
      <c r="AV27" s="11" t="s">
        <v>13</v>
      </c>
      <c r="AW27" s="11" t="s">
        <v>13</v>
      </c>
      <c r="AX27" s="11" t="s">
        <v>13</v>
      </c>
      <c r="AY27" s="11" t="s">
        <v>13</v>
      </c>
      <c r="AZ27" s="11" t="s">
        <v>13</v>
      </c>
      <c r="BA27" s="11" t="s">
        <v>13</v>
      </c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</row>
    <row r="28" spans="1:103" s="39" customFormat="1" ht="18" customHeight="1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4"/>
      <c r="AJ28" s="33"/>
      <c r="AK28" s="8"/>
      <c r="AL28" s="8"/>
      <c r="AM28" s="35"/>
      <c r="AN28" s="35"/>
      <c r="AO28" s="35"/>
      <c r="AP28" s="35"/>
      <c r="AQ28" s="35"/>
      <c r="AR28" s="35"/>
      <c r="AS28" s="10"/>
      <c r="AT28" s="11" t="s">
        <v>13</v>
      </c>
      <c r="AU28" s="11" t="s">
        <v>13</v>
      </c>
      <c r="AV28" s="11" t="s">
        <v>13</v>
      </c>
      <c r="AW28" s="11" t="s">
        <v>13</v>
      </c>
      <c r="AX28" s="11" t="s">
        <v>13</v>
      </c>
      <c r="AY28" s="11" t="s">
        <v>13</v>
      </c>
      <c r="AZ28" s="11" t="s">
        <v>13</v>
      </c>
      <c r="BA28" s="11" t="s">
        <v>13</v>
      </c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</row>
    <row r="29" spans="1:103" s="41" customFormat="1" ht="18" customHeight="1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4"/>
      <c r="AJ29" s="33"/>
      <c r="AK29" s="8"/>
      <c r="AL29" s="8"/>
      <c r="AM29" s="35"/>
      <c r="AN29" s="35"/>
      <c r="AO29" s="35"/>
      <c r="AP29" s="35"/>
      <c r="AQ29" s="35"/>
      <c r="AR29" s="35"/>
      <c r="AS29" s="10"/>
      <c r="AT29" s="11" t="s">
        <v>13</v>
      </c>
      <c r="AU29" s="11" t="s">
        <v>13</v>
      </c>
      <c r="AV29" s="11" t="s">
        <v>13</v>
      </c>
      <c r="AW29" s="11" t="s">
        <v>13</v>
      </c>
      <c r="AX29" s="11" t="s">
        <v>13</v>
      </c>
      <c r="AY29" s="11" t="s">
        <v>13</v>
      </c>
      <c r="AZ29" s="11" t="s">
        <v>13</v>
      </c>
      <c r="BA29" s="11" t="s">
        <v>13</v>
      </c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</row>
    <row r="30" spans="1:103" s="41" customFormat="1" ht="18" customHeight="1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43"/>
      <c r="AJ30" s="23"/>
      <c r="AK30" s="8"/>
      <c r="AL30" s="8"/>
      <c r="AM30" s="35"/>
      <c r="AN30" s="35"/>
      <c r="AO30" s="35"/>
      <c r="AP30" s="35"/>
      <c r="AQ30" s="35"/>
      <c r="AR30" s="35"/>
      <c r="AS30" s="10"/>
      <c r="AT30" s="11" t="s">
        <v>13</v>
      </c>
      <c r="AU30" s="11" t="s">
        <v>13</v>
      </c>
      <c r="AV30" s="11" t="s">
        <v>13</v>
      </c>
      <c r="AW30" s="11" t="s">
        <v>13</v>
      </c>
      <c r="AX30" s="11" t="s">
        <v>13</v>
      </c>
      <c r="AY30" s="11" t="s">
        <v>13</v>
      </c>
      <c r="AZ30" s="11" t="s">
        <v>13</v>
      </c>
      <c r="BA30" s="11" t="s">
        <v>13</v>
      </c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</row>
    <row r="31" spans="1:103" s="8" customFormat="1" ht="18" customHeight="1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43"/>
      <c r="AJ31" s="23"/>
      <c r="AM31" s="35"/>
      <c r="AN31" s="35"/>
      <c r="AO31" s="35"/>
      <c r="AP31" s="35"/>
      <c r="AQ31" s="35"/>
      <c r="AR31" s="35"/>
      <c r="AS31" s="10"/>
      <c r="AT31" s="11" t="s">
        <v>13</v>
      </c>
      <c r="AU31" s="11" t="s">
        <v>13</v>
      </c>
      <c r="AV31" s="11" t="s">
        <v>13</v>
      </c>
      <c r="AW31" s="11" t="s">
        <v>13</v>
      </c>
      <c r="AX31" s="11" t="s">
        <v>13</v>
      </c>
      <c r="AY31" s="11" t="s">
        <v>13</v>
      </c>
      <c r="AZ31" s="11" t="s">
        <v>13</v>
      </c>
      <c r="BA31" s="11" t="s">
        <v>13</v>
      </c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</row>
    <row r="32" spans="1:103" s="8" customFormat="1" ht="18" customHeight="1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43"/>
      <c r="AJ32" s="23"/>
      <c r="AM32" s="35"/>
      <c r="AN32" s="35"/>
      <c r="AO32" s="35"/>
      <c r="AP32" s="35"/>
      <c r="AQ32" s="35"/>
      <c r="AR32" s="35"/>
      <c r="AS32" s="11"/>
      <c r="AT32" s="11" t="s">
        <v>13</v>
      </c>
      <c r="AU32" s="11" t="s">
        <v>13</v>
      </c>
      <c r="AV32" s="11" t="s">
        <v>13</v>
      </c>
      <c r="AW32" s="11" t="s">
        <v>13</v>
      </c>
      <c r="AX32" s="11" t="s">
        <v>13</v>
      </c>
      <c r="AY32" s="11" t="s">
        <v>13</v>
      </c>
      <c r="AZ32" s="11" t="s">
        <v>13</v>
      </c>
      <c r="BA32" s="11" t="s">
        <v>13</v>
      </c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</row>
    <row r="33" spans="1:103" s="8" customFormat="1" ht="18" customHeigh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43"/>
      <c r="AJ33" s="23"/>
      <c r="AM33" s="35"/>
      <c r="AN33" s="35"/>
      <c r="AO33" s="35"/>
      <c r="AP33" s="23"/>
      <c r="AQ33" s="35"/>
      <c r="AR33" s="35"/>
      <c r="AS33" s="39"/>
      <c r="AT33" s="39" t="s">
        <v>13</v>
      </c>
      <c r="AU33" s="39" t="s">
        <v>13</v>
      </c>
      <c r="AV33" s="39" t="s">
        <v>13</v>
      </c>
      <c r="AW33" s="39" t="s">
        <v>13</v>
      </c>
      <c r="AX33" s="39" t="s">
        <v>13</v>
      </c>
      <c r="AY33" s="39" t="s">
        <v>13</v>
      </c>
      <c r="AZ33" s="40" t="s">
        <v>13</v>
      </c>
      <c r="BA33" s="40" t="s">
        <v>13</v>
      </c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</row>
    <row r="34" spans="1:103" s="8" customFormat="1" ht="18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43"/>
      <c r="AJ34" s="23"/>
      <c r="AM34" s="35"/>
      <c r="AN34" s="35"/>
      <c r="AO34" s="35"/>
      <c r="AP34" s="23"/>
      <c r="AQ34" s="35"/>
      <c r="AR34" s="35"/>
      <c r="AS34" s="41"/>
      <c r="AT34" s="41" t="s">
        <v>13</v>
      </c>
      <c r="AU34" s="41" t="s">
        <v>13</v>
      </c>
      <c r="AV34" s="41" t="s">
        <v>13</v>
      </c>
      <c r="AW34" s="41" t="s">
        <v>13</v>
      </c>
      <c r="AX34" s="41" t="s">
        <v>13</v>
      </c>
      <c r="AY34" s="41" t="s">
        <v>13</v>
      </c>
      <c r="AZ34" s="2" t="s">
        <v>13</v>
      </c>
      <c r="BA34" s="2" t="s">
        <v>13</v>
      </c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</row>
    <row r="35" spans="1:103" s="8" customFormat="1" ht="18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43"/>
      <c r="AJ35" s="23"/>
      <c r="AM35" s="35"/>
      <c r="AN35" s="35"/>
      <c r="AO35" s="35"/>
      <c r="AP35" s="23"/>
      <c r="AQ35" s="35"/>
      <c r="AR35" s="35"/>
      <c r="AT35" s="8" t="s">
        <v>13</v>
      </c>
      <c r="AU35" s="8" t="s">
        <v>13</v>
      </c>
      <c r="AV35" s="8" t="s">
        <v>13</v>
      </c>
      <c r="AW35" s="8" t="s">
        <v>13</v>
      </c>
      <c r="AX35" s="8" t="s">
        <v>13</v>
      </c>
      <c r="AY35" s="8" t="s">
        <v>13</v>
      </c>
      <c r="AZ35" s="11" t="s">
        <v>13</v>
      </c>
      <c r="BA35" s="11" t="s">
        <v>13</v>
      </c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</row>
    <row r="36" spans="1:103" s="8" customFormat="1" ht="12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38"/>
      <c r="AC36" s="38"/>
      <c r="AD36" s="38"/>
      <c r="AE36" s="38"/>
      <c r="AF36" s="38"/>
      <c r="AG36" s="44"/>
      <c r="AH36" s="44"/>
      <c r="AI36" s="43"/>
      <c r="AJ36" s="23"/>
      <c r="AL36" s="11"/>
      <c r="AM36" s="35"/>
      <c r="AN36" s="35"/>
      <c r="AO36" s="35"/>
      <c r="AP36" s="23"/>
      <c r="AQ36" s="35"/>
      <c r="AR36" s="35"/>
      <c r="AT36" s="8" t="s">
        <v>13</v>
      </c>
      <c r="AU36" s="11" t="s">
        <v>13</v>
      </c>
      <c r="AV36" s="11" t="s">
        <v>13</v>
      </c>
      <c r="AW36" s="11" t="s">
        <v>13</v>
      </c>
      <c r="AX36" s="11" t="s">
        <v>13</v>
      </c>
      <c r="AY36" s="11" t="s">
        <v>13</v>
      </c>
      <c r="AZ36" s="11" t="s">
        <v>13</v>
      </c>
      <c r="BA36" s="11" t="s">
        <v>13</v>
      </c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</row>
    <row r="37" spans="1:103">
      <c r="A37" s="45" t="s">
        <v>167</v>
      </c>
      <c r="AS37" s="8"/>
      <c r="AT37" s="8" t="s">
        <v>13</v>
      </c>
      <c r="AU37" s="11" t="s">
        <v>13</v>
      </c>
      <c r="AV37" s="11" t="s">
        <v>13</v>
      </c>
      <c r="AW37" s="11" t="s">
        <v>13</v>
      </c>
      <c r="AX37" s="11" t="s">
        <v>13</v>
      </c>
      <c r="AY37" s="11" t="s">
        <v>13</v>
      </c>
      <c r="AZ37" s="11" t="s">
        <v>13</v>
      </c>
      <c r="BA37" s="11" t="s">
        <v>13</v>
      </c>
    </row>
    <row r="38" spans="1:103">
      <c r="AT38" s="2" t="s">
        <v>13</v>
      </c>
      <c r="AU38" s="2" t="s">
        <v>13</v>
      </c>
      <c r="AV38" s="2" t="s">
        <v>13</v>
      </c>
      <c r="AW38" s="2" t="s">
        <v>13</v>
      </c>
      <c r="AX38" s="2" t="s">
        <v>13</v>
      </c>
      <c r="AY38" s="2" t="s">
        <v>13</v>
      </c>
      <c r="AZ38" s="2" t="s">
        <v>13</v>
      </c>
      <c r="BA38" s="2" t="s">
        <v>13</v>
      </c>
    </row>
    <row r="51" spans="1:36">
      <c r="AI51" s="46"/>
      <c r="AJ51" s="46"/>
    </row>
    <row r="59" spans="1:36">
      <c r="A59" s="45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8"/>
      <c r="P59" s="48"/>
      <c r="Q59" s="48"/>
      <c r="R59" s="48"/>
      <c r="S59" s="48"/>
      <c r="T59" s="38"/>
      <c r="U59" s="38"/>
      <c r="V59" s="38"/>
      <c r="W59" s="38"/>
      <c r="X59" s="38"/>
      <c r="Y59" s="38"/>
      <c r="Z59" s="448">
        <v>42864.635367939816</v>
      </c>
      <c r="AA59" s="448"/>
      <c r="AB59" s="448"/>
      <c r="AC59" s="448"/>
      <c r="AD59" s="448"/>
      <c r="AE59" s="448"/>
      <c r="AF59" s="448"/>
      <c r="AG59" s="448"/>
      <c r="AH59" s="448"/>
    </row>
    <row r="60" spans="1:36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</row>
    <row r="61" spans="1:36">
      <c r="A61" s="3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Z61" s="50"/>
      <c r="AA61" s="50"/>
      <c r="AB61" s="50"/>
      <c r="AC61" s="50"/>
      <c r="AD61" s="50"/>
      <c r="AE61" s="50"/>
      <c r="AF61" s="50"/>
      <c r="AG61" s="3"/>
      <c r="AH61" s="3"/>
    </row>
    <row r="62" spans="1:36">
      <c r="A62" s="51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</sheetData>
  <sheetProtection algorithmName="SHA-512" hashValue="/jCQ8oYMSq0JdjAHQcZ1II8ewLwGRbPII1Kcx6nnaVtQYKcnPd/5bnAHTwjz2rKNtKXG/QmX8nyeEeQbyMY2OQ==" saltValue="Vs5j5HblHL3TAPSiooCPQQ==" spinCount="100000" sheet="1" objects="1" scenarios="1"/>
  <mergeCells count="4">
    <mergeCell ref="A1:AE1"/>
    <mergeCell ref="AM24:AR24"/>
    <mergeCell ref="AA25:AD25"/>
    <mergeCell ref="Z59:AH59"/>
  </mergeCells>
  <conditionalFormatting sqref="B23:Z23">
    <cfRule type="cellIs" dxfId="59" priority="10" operator="lessThan">
      <formula>0</formula>
    </cfRule>
    <cfRule type="cellIs" dxfId="58" priority="11" operator="greaterThan">
      <formula>0</formula>
    </cfRule>
    <cfRule type="cellIs" priority="12" operator="equal">
      <formula>0</formula>
    </cfRule>
  </conditionalFormatting>
  <conditionalFormatting sqref="AA5:AD22">
    <cfRule type="cellIs" dxfId="57" priority="7" operator="lessThan">
      <formula>0</formula>
    </cfRule>
    <cfRule type="cellIs" dxfId="56" priority="8" operator="greaterThan">
      <formula>0</formula>
    </cfRule>
    <cfRule type="cellIs" priority="9" operator="equal">
      <formula>0</formula>
    </cfRule>
  </conditionalFormatting>
  <conditionalFormatting sqref="AE13">
    <cfRule type="cellIs" dxfId="55" priority="4" operator="lessThan">
      <formula>0</formula>
    </cfRule>
    <cfRule type="cellIs" dxfId="54" priority="5" operator="greaterThan">
      <formula>0</formula>
    </cfRule>
    <cfRule type="cellIs" priority="6" operator="equal">
      <formula>0</formula>
    </cfRule>
  </conditionalFormatting>
  <conditionalFormatting sqref="AE22">
    <cfRule type="cellIs" dxfId="53" priority="1" operator="lessThan">
      <formula>0</formula>
    </cfRule>
    <cfRule type="cellIs" dxfId="52" priority="2" operator="greaterThan">
      <formula>0</formula>
    </cfRule>
    <cfRule type="cellIs" priority="3" operator="equal">
      <formula>0</formula>
    </cfRule>
  </conditionalFormatting>
  <printOptions horizontalCentered="1" verticalCentered="1"/>
  <pageMargins left="0.19685039370078741" right="0.15748031496062992" top="0.19685039370078741" bottom="0.19685039370078741" header="0.15748031496062992" footer="0.15748031496062992"/>
  <pageSetup paperSize="9" scale="57" orientation="landscape" r:id="rId1"/>
  <headerFooter scaleWithDoc="0" alignWithMargins="0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.5" displayEmptyCellsAs="gap" xr2:uid="{00000000-0003-0000-0800-000006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'Imp_Exp_Cereais (2)'!B22:Y22</xm:f>
              <xm:sqref>AE22</xm:sqref>
            </x14:sparkline>
          </x14:sparklines>
        </x14:sparklineGroup>
        <x14:sparklineGroup lineWeight="1" displayEmptyCellsAs="gap" xr2:uid="{00000000-0003-0000-0800-000007000000}">
          <x14:colorSeries theme="9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'Imp_Exp_Cereais (2)'!B14:Y14</xm:f>
              <xm:sqref>AE14</xm:sqref>
            </x14:sparkline>
            <x14:sparkline>
              <xm:f>'Imp_Exp_Cereais (2)'!B15:Y15</xm:f>
              <xm:sqref>AE15</xm:sqref>
            </x14:sparkline>
            <x14:sparkline>
              <xm:f>'Imp_Exp_Cereais (2)'!B16:Y16</xm:f>
              <xm:sqref>AE16</xm:sqref>
            </x14:sparkline>
            <x14:sparkline>
              <xm:f>'Imp_Exp_Cereais (2)'!B17:Y17</xm:f>
              <xm:sqref>AE17</xm:sqref>
            </x14:sparkline>
            <x14:sparkline>
              <xm:f>'Imp_Exp_Cereais (2)'!B18:Y18</xm:f>
              <xm:sqref>AE18</xm:sqref>
            </x14:sparkline>
            <x14:sparkline>
              <xm:f>'Imp_Exp_Cereais (2)'!B19:Y19</xm:f>
              <xm:sqref>AE19</xm:sqref>
            </x14:sparkline>
            <x14:sparkline>
              <xm:f>'Imp_Exp_Cereais (2)'!B20:Y20</xm:f>
              <xm:sqref>AE20</xm:sqref>
            </x14:sparkline>
            <x14:sparkline>
              <xm:f>'Imp_Exp_Cereais (2)'!B21:Y21</xm:f>
              <xm:sqref>AE21</xm:sqref>
            </x14:sparkline>
          </x14:sparklines>
        </x14:sparklineGroup>
        <x14:sparklineGroup lineWeight="1.5" displayEmptyCellsAs="gap" xr2:uid="{00000000-0003-0000-0800-000008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'Imp_Exp_Cereais (2)'!B13:Y13</xm:f>
              <xm:sqref>AE13</xm:sqref>
            </x14:sparkline>
          </x14:sparklines>
        </x14:sparklineGroup>
        <x14:sparklineGroup lineWeight="1" displayEmptyCellsAs="gap" xr2:uid="{00000000-0003-0000-0800-000009000000}">
          <x14:colorSeries rgb="FF00808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'Imp_Exp_Cereais (2)'!B5:Y5</xm:f>
              <xm:sqref>AE5</xm:sqref>
            </x14:sparkline>
            <x14:sparkline>
              <xm:f>'Imp_Exp_Cereais (2)'!B6:Y6</xm:f>
              <xm:sqref>AE6</xm:sqref>
            </x14:sparkline>
            <x14:sparkline>
              <xm:f>'Imp_Exp_Cereais (2)'!B7:Y7</xm:f>
              <xm:sqref>AE7</xm:sqref>
            </x14:sparkline>
            <x14:sparkline>
              <xm:f>'Imp_Exp_Cereais (2)'!B8:Y8</xm:f>
              <xm:sqref>AE8</xm:sqref>
            </x14:sparkline>
            <x14:sparkline>
              <xm:f>'Imp_Exp_Cereais (2)'!B9:Y9</xm:f>
              <xm:sqref>AE9</xm:sqref>
            </x14:sparkline>
            <x14:sparkline>
              <xm:f>'Imp_Exp_Cereais (2)'!B10:Y10</xm:f>
              <xm:sqref>AE10</xm:sqref>
            </x14:sparkline>
            <x14:sparkline>
              <xm:f>'Imp_Exp_Cereais (2)'!B11:Y11</xm:f>
              <xm:sqref>AE11</xm:sqref>
            </x14:sparkline>
            <x14:sparkline>
              <xm:f>'Imp_Exp_Cereais (2)'!B12:Y12</xm:f>
              <xm:sqref>AE12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32</vt:i4>
      </vt:variant>
    </vt:vector>
  </HeadingPairs>
  <TitlesOfParts>
    <vt:vector size="49" baseType="lpstr">
      <vt:lpstr>INDICE</vt:lpstr>
      <vt:lpstr>CAFP</vt:lpstr>
      <vt:lpstr>Agricultura</vt:lpstr>
      <vt:lpstr>Silvicultura</vt:lpstr>
      <vt:lpstr>Notas</vt:lpstr>
      <vt:lpstr>estrutura explorações</vt:lpstr>
      <vt:lpstr>Imp_Exp_Hortofruticolas (2)</vt:lpstr>
      <vt:lpstr>Imp_Exp_Vinho (2)</vt:lpstr>
      <vt:lpstr>Imp_Exp_Cereais (2)</vt:lpstr>
      <vt:lpstr>Imp_Exp_Azeite (2)</vt:lpstr>
      <vt:lpstr>Imp_Exp_Pecuaria (2)</vt:lpstr>
      <vt:lpstr>Imp_Exp_Carnes (2)</vt:lpstr>
      <vt:lpstr>Imp_Exp_Cortica (2)</vt:lpstr>
      <vt:lpstr>Imp_Exp_Madeira (2)</vt:lpstr>
      <vt:lpstr>Imp_Exp_PastaMadeira (2)</vt:lpstr>
      <vt:lpstr>Imp_Exp_PapelCartao (2)</vt:lpstr>
      <vt:lpstr>Imp_Exp_ProdutosFloresta (2)</vt:lpstr>
      <vt:lpstr>Agricultura!Print_Area</vt:lpstr>
      <vt:lpstr>CAFP!Print_Area</vt:lpstr>
      <vt:lpstr>'estrutura explorações'!Print_Area</vt:lpstr>
      <vt:lpstr>'Imp_Exp_Azeite (2)'!Print_Area</vt:lpstr>
      <vt:lpstr>'Imp_Exp_Carnes (2)'!Print_Area</vt:lpstr>
      <vt:lpstr>'Imp_Exp_Cereais (2)'!Print_Area</vt:lpstr>
      <vt:lpstr>'Imp_Exp_Cortica (2)'!Print_Area</vt:lpstr>
      <vt:lpstr>'Imp_Exp_Hortofruticolas (2)'!Print_Area</vt:lpstr>
      <vt:lpstr>'Imp_Exp_Madeira (2)'!Print_Area</vt:lpstr>
      <vt:lpstr>'Imp_Exp_PapelCartao (2)'!Print_Area</vt:lpstr>
      <vt:lpstr>'Imp_Exp_PastaMadeira (2)'!Print_Area</vt:lpstr>
      <vt:lpstr>'Imp_Exp_Pecuaria (2)'!Print_Area</vt:lpstr>
      <vt:lpstr>'Imp_Exp_ProdutosFloresta (2)'!Print_Area</vt:lpstr>
      <vt:lpstr>'Imp_Exp_Vinho (2)'!Print_Area</vt:lpstr>
      <vt:lpstr>INDICE!Print_Area</vt:lpstr>
      <vt:lpstr>Notas!Print_Area</vt:lpstr>
      <vt:lpstr>Silvicultura!Print_Area</vt:lpstr>
      <vt:lpstr>Agricultura!Print_Titles</vt:lpstr>
      <vt:lpstr>CAFP!Print_Titles</vt:lpstr>
      <vt:lpstr>'Imp_Exp_Azeite (2)'!Print_Titles</vt:lpstr>
      <vt:lpstr>'Imp_Exp_Carnes (2)'!Print_Titles</vt:lpstr>
      <vt:lpstr>'Imp_Exp_Cereais (2)'!Print_Titles</vt:lpstr>
      <vt:lpstr>'Imp_Exp_Cortica (2)'!Print_Titles</vt:lpstr>
      <vt:lpstr>'Imp_Exp_Hortofruticolas (2)'!Print_Titles</vt:lpstr>
      <vt:lpstr>'Imp_Exp_Madeira (2)'!Print_Titles</vt:lpstr>
      <vt:lpstr>'Imp_Exp_PapelCartao (2)'!Print_Titles</vt:lpstr>
      <vt:lpstr>'Imp_Exp_PastaMadeira (2)'!Print_Titles</vt:lpstr>
      <vt:lpstr>'Imp_Exp_Pecuaria (2)'!Print_Titles</vt:lpstr>
      <vt:lpstr>'Imp_Exp_ProdutosFloresta (2)'!Print_Titles</vt:lpstr>
      <vt:lpstr>'Imp_Exp_Vinho (2)'!Print_Titles</vt:lpstr>
      <vt:lpstr>INDICE!Print_Titles</vt:lpstr>
      <vt:lpstr>Silvicultura!Print_Titles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</dc:creator>
  <cp:lastModifiedBy>Rui Pereira</cp:lastModifiedBy>
  <cp:lastPrinted>2025-01-27T11:59:48Z</cp:lastPrinted>
  <dcterms:created xsi:type="dcterms:W3CDTF">2014-07-07T14:14:34Z</dcterms:created>
  <dcterms:modified xsi:type="dcterms:W3CDTF">2025-01-27T12:00:12Z</dcterms:modified>
</cp:coreProperties>
</file>